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75" windowHeight="6030" tabRatio="829" activeTab="0"/>
  </bookViews>
  <sheets>
    <sheet name="1.1.sz.mell." sheetId="1" r:id="rId1"/>
    <sheet name="1.2.kötelező" sheetId="2" r:id="rId2"/>
    <sheet name="1.3.önként" sheetId="3" r:id="rId3"/>
    <sheet name="1.4.állami" sheetId="4" r:id="rId4"/>
    <sheet name="2.1.működési " sheetId="5" r:id="rId5"/>
    <sheet name="2.2.felhalmozási  " sheetId="6" r:id="rId6"/>
    <sheet name="3.kötelezettség" sheetId="7" r:id="rId7"/>
    <sheet name="4.saját bevét." sheetId="8" r:id="rId8"/>
    <sheet name="5.fejlesztések" sheetId="9" r:id="rId9"/>
    <sheet name="6.beruházások" sheetId="10" r:id="rId10"/>
    <sheet name="7.felújítások" sheetId="11" r:id="rId11"/>
    <sheet name="8. EU-s" sheetId="12" r:id="rId12"/>
    <sheet name="9.1. Önk.össz." sheetId="13" r:id="rId13"/>
    <sheet name="9.1.1. Önk.köt. " sheetId="14" r:id="rId14"/>
    <sheet name="9.1.2. Önk.önként" sheetId="15" r:id="rId15"/>
    <sheet name="9.1.3. Önk.állami" sheetId="16" r:id="rId16"/>
    <sheet name="9.2. KÖH össz." sheetId="17" r:id="rId17"/>
    <sheet name="9.2.1. KÖH köt." sheetId="18" r:id="rId18"/>
    <sheet name="9.2.2. KÖH önként" sheetId="19" r:id="rId19"/>
    <sheet name="9.2.3. KÖH állami" sheetId="20" r:id="rId20"/>
    <sheet name="9.3.Ovi össz." sheetId="21" r:id="rId21"/>
    <sheet name="9.3.1. Ovi köt." sheetId="22" r:id="rId22"/>
    <sheet name="9.3.2. Ovi önként" sheetId="23" r:id="rId23"/>
    <sheet name="9.3.3. Ovi állami" sheetId="24" r:id="rId24"/>
    <sheet name="9.4.Közműv.össz." sheetId="25" r:id="rId25"/>
    <sheet name="9.4.1.Közm.köt." sheetId="26" r:id="rId26"/>
    <sheet name="9.4.2.Közm.önként" sheetId="27" r:id="rId27"/>
    <sheet name="9.4.3.Közm.állami" sheetId="28" r:id="rId28"/>
    <sheet name="9.5.Családj.össz." sheetId="29" r:id="rId29"/>
    <sheet name="9.5.1.Családj.köt." sheetId="30" r:id="rId30"/>
    <sheet name="9.5.2.Családj.önk." sheetId="31" r:id="rId31"/>
    <sheet name="9.5.3.családj.állami" sheetId="32" r:id="rId32"/>
    <sheet name="10.Önk.tart." sheetId="33" r:id="rId33"/>
    <sheet name="10.1.KÖH tart." sheetId="34" r:id="rId34"/>
    <sheet name="10.2.Ovi tart." sheetId="35" r:id="rId35"/>
    <sheet name="10.3.Közm.tart." sheetId="36" r:id="rId36"/>
    <sheet name="10.4.Családj.tart." sheetId="37" r:id="rId37"/>
    <sheet name="11. m.ruha" sheetId="38" r:id="rId38"/>
    <sheet name="3 éves" sheetId="39" r:id="rId39"/>
    <sheet name="többéves" sheetId="40" r:id="rId40"/>
    <sheet name="közvetett tám." sheetId="41" r:id="rId41"/>
    <sheet name="előir.felh.terv" sheetId="42" r:id="rId42"/>
    <sheet name="állami támog." sheetId="43" r:id="rId43"/>
    <sheet name="célj.juttatás" sheetId="44" r:id="rId44"/>
    <sheet name="likvid.terv" sheetId="45" r:id="rId45"/>
  </sheets>
  <definedNames>
    <definedName name="_xlfn_IFERROR">NA()</definedName>
    <definedName name="_xlnm.Print_Titles" localSheetId="8">'5.fejlesztések'!$1:$3</definedName>
    <definedName name="_xlnm.Print_Titles" localSheetId="13">'9.1.1. Önk.köt. '!$1:$6</definedName>
    <definedName name="_xlnm.Print_Titles" localSheetId="14">'9.1.2. Önk.önként'!$1:$6</definedName>
    <definedName name="_xlnm.Print_Titles" localSheetId="15">'9.1.3. Önk.állami'!$1:$6</definedName>
    <definedName name="_xlnm.Print_Titles" localSheetId="16">'9.2. KÖH össz.'!$1:$6</definedName>
    <definedName name="_xlnm.Print_Titles" localSheetId="17">'9.2.1. KÖH köt.'!$1:$6</definedName>
    <definedName name="_xlnm.Print_Titles" localSheetId="18">'9.2.2. KÖH önként'!$1:$6</definedName>
    <definedName name="_xlnm.Print_Titles" localSheetId="19">'9.2.3. KÖH állami'!$1:$6</definedName>
    <definedName name="_xlnm.Print_Titles" localSheetId="21">'9.3.1. Ovi köt.'!$1:$6</definedName>
    <definedName name="_xlnm.Print_Titles" localSheetId="22">'9.3.2. Ovi önként'!$1:$6</definedName>
    <definedName name="_xlnm.Print_Titles" localSheetId="23">'9.3.3. Ovi állami'!$1:$6</definedName>
    <definedName name="_xlnm.Print_Titles" localSheetId="20">'9.3.Ovi össz.'!$1:$6</definedName>
    <definedName name="_xlnm.Print_Area" localSheetId="0">'1.1.sz.mell.'!$A$1:$C$140</definedName>
    <definedName name="_xlnm.Print_Area" localSheetId="1">'1.2.kötelező'!$A$1:$C$151</definedName>
    <definedName name="_xlnm.Print_Area" localSheetId="2">'1.3.önként'!$A$1:$C$151</definedName>
    <definedName name="_xlnm.Print_Area" localSheetId="3">'1.4.állami'!$A$1:$C$150</definedName>
    <definedName name="_xlnm.Print_Area" localSheetId="5">'2.2.felhalmozási  '!$A$1:$F$34</definedName>
    <definedName name="_xlnm.Print_Area" localSheetId="38">'3 éves'!$A$1:$E$137</definedName>
    <definedName name="_xlnm.Print_Area" localSheetId="6">'3.kötelezettség'!$A$1:$F$13</definedName>
    <definedName name="_xlnm.Print_Area" localSheetId="7">'4.saját bevét.'!$A$1:$F$16</definedName>
    <definedName name="_xlnm.Print_Area" localSheetId="8">'5.fejlesztések'!$A$1:$I$36</definedName>
    <definedName name="_xlnm.Print_Area" localSheetId="11">'8. EU-s'!$A$1:$F$71</definedName>
  </definedNames>
  <calcPr calcMode="manual" fullCalcOnLoad="1"/>
</workbook>
</file>

<file path=xl/sharedStrings.xml><?xml version="1.0" encoding="utf-8"?>
<sst xmlns="http://schemas.openxmlformats.org/spreadsheetml/2006/main" count="4929" uniqueCount="991">
  <si>
    <t>9.3.3. melléklet a 3/2023. (II.15) önkormányzati rendelethez</t>
  </si>
  <si>
    <t>9.4. melléklet a 3/2023. (II.15) önkormányzati rendelethez</t>
  </si>
  <si>
    <t>9.4.1. melléklet a 3/2023. (II.15) önkormányzati rendelethez</t>
  </si>
  <si>
    <t>9.4.2. melléklet a 3/2023. (II.15) önkormányzati rendelethez</t>
  </si>
  <si>
    <t>9.4.3. melléklet a 3/2023. (II.15) önkormányzati rendelethez</t>
  </si>
  <si>
    <t>9.5. melléklet a 3/2023. (II.15) önkormányzati rendelethez</t>
  </si>
  <si>
    <t>9.5.1. melléklet a 3/2023. (II.15) önkormányzati rendelethez</t>
  </si>
  <si>
    <t>9.5.3. melléklet a 3/2023. (II.15) önkormányzati rendelethez</t>
  </si>
  <si>
    <t>11. melléklet a 3/2023.(II.15) Önkormányzati rendelethez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</si>
  <si>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</si>
  <si>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</si>
  <si>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</si>
  <si>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</si>
  <si>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</si>
  <si>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</si>
  <si>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</si>
  <si>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</si>
  <si>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</si>
  <si>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</si>
  <si>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</si>
  <si>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</si>
  <si>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</si>
  <si>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</si>
  <si>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</si>
  <si>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</si>
  <si>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</si>
  <si>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</si>
  <si>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</si>
  <si>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</si>
  <si>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</si>
  <si>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</si>
  <si>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</si>
  <si>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</si>
  <si>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</si>
  <si>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</si>
  <si>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</si>
  <si>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</si>
  <si>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</si>
  <si>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</si>
  <si>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</si>
  <si>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</si>
  <si>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</si>
  <si>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</si>
  <si>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</si>
  <si>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</si>
  <si>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</si>
  <si>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</si>
  <si>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</si>
  <si>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</si>
  <si>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</si>
  <si>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</si>
  <si>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</si>
  <si>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</si>
  <si>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</si>
  <si>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</si>
  <si>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</si>
  <si>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</si>
  <si>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</si>
  <si>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</si>
  <si>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</si>
  <si>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</si>
  <si>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</si>
  <si>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</si>
  <si>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</si>
  <si>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</si>
  <si>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</si>
  <si>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</si>
  <si>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</si>
  <si>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</si>
  <si>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</si>
  <si>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</si>
  <si>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</si>
  <si>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</si>
  <si>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</si>
  <si>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</si>
  <si>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</si>
  <si>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</si>
  <si>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</si>
  <si>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</si>
  <si>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</si>
  <si>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</si>
  <si>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</si>
  <si>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</si>
  <si>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</si>
  <si>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</si>
  <si>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</si>
  <si>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</si>
  <si>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</si>
  <si>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</si>
  <si>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</si>
  <si>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</si>
  <si>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</si>
  <si>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</si>
  <si>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</si>
  <si>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</si>
  <si>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</si>
  <si>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</si>
  <si>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</si>
  <si>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</si>
  <si>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</si>
  <si>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</si>
  <si>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</si>
  <si>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</si>
  <si>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</si>
  <si>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</si>
  <si>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</si>
  <si>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</si>
  <si>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</si>
  <si>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</si>
  <si>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</si>
  <si>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</si>
  <si>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</si>
  <si>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</si>
  <si>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</si>
  <si>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</si>
  <si>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</si>
  <si>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</si>
  <si>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</si>
  <si>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</si>
  <si>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</si>
  <si>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</si>
  <si>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</si>
  <si>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</si>
  <si>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</si>
  <si>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</si>
  <si>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</si>
  <si>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</si>
  <si>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</si>
  <si>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</si>
  <si>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</si>
  <si>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</si>
  <si>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</si>
  <si>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</si>
  <si>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</si>
  <si>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</si>
  <si>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</si>
  <si>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</si>
  <si>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</si>
  <si>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</si>
  <si>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</si>
  <si>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</si>
  <si>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</si>
  <si>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</si>
  <si>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</si>
  <si>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</si>
  <si>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</si>
  <si>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</si>
  <si>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</si>
  <si>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</si>
  <si>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</si>
  <si>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</si>
  <si>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</si>
  <si>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</si>
  <si>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</si>
  <si>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</si>
  <si>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</si>
  <si>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</si>
  <si>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</si>
  <si>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</si>
  <si>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</si>
  <si>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</si>
  <si>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</si>
  <si>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</si>
  <si>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</si>
  <si>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</si>
  <si>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</si>
  <si>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</si>
  <si>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</si>
  <si>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</si>
  <si>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</si>
  <si>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</si>
  <si>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</si>
  <si>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</si>
  <si>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</si>
  <si>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</si>
  <si>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</si>
  <si>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</si>
  <si>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</si>
  <si>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</si>
  <si>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</si>
  <si>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</si>
  <si>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</si>
  <si>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</si>
  <si>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</si>
  <si>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</si>
  <si>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</si>
  <si>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</si>
  <si>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</si>
  <si>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</si>
  <si>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</si>
  <si>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</si>
  <si>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</si>
  <si>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</si>
  <si>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</si>
  <si>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</si>
  <si>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</si>
  <si>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</si>
  <si>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</si>
  <si>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</si>
  <si>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</si>
  <si>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</si>
  <si>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</si>
  <si>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</si>
  <si>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</si>
  <si>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</si>
  <si>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</si>
  <si>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</si>
  <si>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</si>
  <si>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</si>
  <si>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</si>
  <si>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</si>
  <si>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</si>
  <si>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</si>
  <si>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</si>
  <si>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</si>
  <si>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</si>
  <si>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</si>
  <si>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</si>
  <si>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</si>
  <si>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</si>
  <si>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</si>
  <si>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</si>
  <si>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</si>
  <si>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</si>
  <si>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</si>
  <si>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</si>
  <si>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</si>
  <si>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</si>
  <si>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</si>
  <si>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</si>
  <si>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</si>
  <si>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</si>
  <si>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</si>
  <si>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</si>
  <si>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</si>
  <si>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</si>
  <si>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</si>
  <si>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</si>
  <si>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</si>
  <si>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</si>
  <si>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</si>
  <si>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</si>
  <si>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</si>
  <si>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</si>
  <si>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</si>
  <si>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</si>
  <si>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</si>
  <si>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</si>
  <si>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</si>
  <si>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</si>
  <si>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</si>
  <si>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</si>
  <si>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</si>
  <si>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Önkormányzati intézményfinanszírozás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</si>
  <si>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</si>
  <si>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</si>
  <si>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</si>
  <si>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</si>
  <si>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</si>
  <si>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</si>
  <si>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</si>
  <si>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</si>
  <si>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</si>
  <si>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</si>
  <si>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Működési célú átvett pénzeszközök</t>
  </si>
  <si>
    <t>Tartalékok</t>
  </si>
  <si>
    <t>11.</t>
  </si>
  <si>
    <t>12.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</si>
  <si>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</si>
  <si>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</si>
  <si>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</si>
  <si>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</si>
  <si>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</si>
  <si>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</si>
  <si>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</si>
  <si>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</si>
  <si>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</si>
  <si>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</si>
  <si>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</si>
  <si>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</si>
  <si>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</si>
  <si>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</si>
  <si>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</si>
  <si>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</si>
  <si>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</si>
  <si>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</si>
  <si>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</si>
  <si>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</si>
  <si>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</si>
  <si>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</si>
  <si>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</si>
  <si>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</si>
  <si>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</si>
  <si>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</si>
  <si>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</si>
  <si>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</si>
  <si>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</si>
  <si>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</si>
  <si>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</si>
  <si>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</si>
  <si>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</si>
  <si>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</si>
  <si>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</si>
  <si>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</si>
  <si>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</si>
  <si>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</si>
  <si>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</si>
  <si>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</si>
  <si>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</si>
  <si>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</si>
  <si>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</si>
  <si>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</si>
  <si>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</si>
  <si>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</si>
  <si>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</si>
  <si>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</si>
  <si>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</si>
  <si>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</si>
  <si>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</si>
  <si>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</si>
  <si>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Létavértes Városi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</si>
  <si>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</si>
  <si>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</si>
  <si>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</si>
  <si>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</si>
  <si>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ÖSSZES KÖTELEZETTSÉG</t>
  </si>
  <si>
    <t>Létavértes Városi Önkormányzat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</si>
  <si>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</si>
  <si>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</si>
  <si>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</si>
  <si>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</si>
  <si>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</si>
  <si>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</si>
  <si>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</si>
  <si>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Fejlesztések forrásösszetétele</t>
  </si>
  <si>
    <t>Fejlesztési cél leírása</t>
  </si>
  <si>
    <t>önerő saját.bevét</t>
  </si>
  <si>
    <t>bevételek összesen: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</si>
  <si>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</si>
  <si>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</si>
  <si>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</si>
  <si>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</si>
  <si>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</si>
  <si>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</si>
  <si>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</si>
  <si>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</si>
  <si>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</si>
  <si>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</si>
  <si>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</si>
  <si>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</si>
  <si>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</si>
  <si>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</si>
  <si>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</si>
  <si>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</si>
  <si>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</si>
  <si>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</si>
  <si>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</si>
  <si>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</si>
  <si>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</si>
  <si>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</si>
  <si>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Nemleges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</si>
  <si>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</si>
  <si>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</si>
  <si>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</si>
  <si>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</si>
  <si>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</si>
  <si>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</si>
  <si>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</si>
  <si>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</si>
  <si>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</si>
  <si>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Kötelező feladatok bevételei, kiadása</t>
  </si>
  <si>
    <t>Önként vállalt feladatok bevételei, kiadása</t>
  </si>
  <si>
    <t>Állami (államigazgatási) feladatok bevételei, kiadása</t>
  </si>
  <si>
    <t>Költségvetési szerv megnevezése</t>
  </si>
  <si>
    <t>Közös Önkormányzati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</si>
  <si>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</si>
  <si>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</si>
  <si>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</si>
  <si>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</si>
  <si>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</si>
  <si>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</si>
  <si>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</si>
  <si>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</si>
  <si>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</si>
  <si>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</si>
  <si>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</si>
  <si>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</si>
  <si>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</si>
  <si>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</si>
  <si>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</si>
  <si>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</si>
  <si>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</si>
  <si>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</si>
  <si>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</si>
  <si>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</si>
  <si>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</si>
  <si>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</si>
  <si>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</si>
  <si>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</si>
  <si>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Közös Önkormányzat Hivatal</t>
  </si>
  <si>
    <t>Önként vállalt feladatok bevételei, kiadásai</t>
  </si>
  <si>
    <t>03</t>
  </si>
  <si>
    <t>Állami (államigazgatási) feladatok bevételei, kiadásai</t>
  </si>
  <si>
    <t>04</t>
  </si>
  <si>
    <t>Létavértes Városi Könyvtár és Művelődési Ház</t>
  </si>
  <si>
    <t>Létavértes Városi könyvtár és Művelődési Ház</t>
  </si>
  <si>
    <t>Adatszolgáltatás 
az elismert tartozásállományról</t>
  </si>
  <si>
    <t>Költségvetési szerv neve:</t>
  </si>
  <si>
    <t>Létavértes Városi Önkormányzat</t>
  </si>
  <si>
    <t>Költségvetési szerv számlaszáma:</t>
  </si>
  <si>
    <t>11738008-15373319</t>
  </si>
  <si>
    <t>30 napon túli elismert tartozásállomány összesen:   0 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</si>
  <si>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</si>
  <si>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</si>
  <si>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</si>
  <si>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</si>
  <si>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</si>
  <si>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</si>
  <si>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</si>
  <si>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</si>
  <si>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</si>
  <si>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</si>
  <si>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</si>
  <si>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</si>
  <si>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Létavértesi Közös Önkormányzati Hivatal</t>
  </si>
  <si>
    <t>11738008-15728568</t>
  </si>
  <si>
    <t>11738008-16733493</t>
  </si>
  <si>
    <t>30 napon túli elismert tartozásállomány összesen:  0  Ft</t>
  </si>
  <si>
    <t>11738008-16733486</t>
  </si>
  <si>
    <t>30 napon túli elismert tartozásállomány összesen:  0   Ft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</si>
  <si>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</si>
  <si>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</si>
  <si>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</si>
  <si>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</si>
  <si>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</si>
  <si>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</si>
  <si>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</si>
  <si>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</si>
  <si>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</si>
  <si>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</si>
  <si>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</si>
  <si>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</si>
  <si>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</si>
  <si>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</si>
  <si>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</si>
  <si>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</si>
  <si>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</si>
  <si>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</si>
  <si>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</si>
  <si>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</si>
  <si>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</si>
  <si>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</si>
  <si>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</si>
  <si>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</si>
  <si>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</si>
  <si>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</si>
  <si>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</si>
  <si>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</si>
  <si>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</si>
  <si>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</si>
  <si>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</si>
  <si>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</si>
  <si>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</si>
  <si>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</si>
  <si>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</si>
  <si>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</si>
  <si>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</si>
  <si>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</si>
  <si>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</si>
  <si>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</si>
  <si>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</si>
  <si>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</si>
  <si>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</si>
  <si>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</si>
  <si>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</si>
  <si>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</si>
  <si>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</si>
  <si>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</si>
  <si>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</si>
  <si>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</si>
  <si>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</si>
  <si>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Jogcím</t>
  </si>
  <si>
    <t>Önkormányzati hivatal működésének támogatása</t>
  </si>
  <si>
    <t>Egyéb kötelező önkormányzati feladatok támogatása</t>
  </si>
  <si>
    <t>2. melléklet Összesen:</t>
  </si>
  <si>
    <t>Támogatott szervezet neve</t>
  </si>
  <si>
    <t>Támogatás célja</t>
  </si>
  <si>
    <t>Támogatás összge</t>
  </si>
  <si>
    <t>Önkormányzati Tűzoltóság</t>
  </si>
  <si>
    <t>általános működési</t>
  </si>
  <si>
    <t>SC'97 Sportegyesület</t>
  </si>
  <si>
    <t>rendezvény</t>
  </si>
  <si>
    <t>29.</t>
  </si>
  <si>
    <t>30.</t>
  </si>
  <si>
    <t>31.</t>
  </si>
  <si>
    <t>32.</t>
  </si>
  <si>
    <t>Nyitó pénzkészlet</t>
  </si>
  <si>
    <t>-----</t>
  </si>
  <si>
    <t>Dologi kiadások</t>
  </si>
  <si>
    <t>Ellátottak pénzbeli juttatása</t>
  </si>
  <si>
    <t>Egyenleg (11-21)</t>
  </si>
  <si>
    <t>Rovat</t>
  </si>
  <si>
    <t>B111</t>
  </si>
  <si>
    <t>B112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</si>
  <si>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</si>
  <si>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</si>
  <si>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</si>
  <si>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</si>
  <si>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</si>
  <si>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</si>
  <si>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</si>
  <si>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</si>
  <si>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</si>
  <si>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</si>
  <si>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</si>
  <si>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</si>
  <si>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</si>
  <si>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B34</t>
  </si>
  <si>
    <t>B354</t>
  </si>
  <si>
    <t>B351</t>
  </si>
  <si>
    <t>B355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</si>
  <si>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</si>
  <si>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</si>
  <si>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</si>
  <si>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</si>
  <si>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</si>
  <si>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</si>
  <si>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</si>
  <si>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</si>
  <si>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</si>
  <si>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</si>
  <si>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</si>
  <si>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B411</t>
  </si>
  <si>
    <t>B410</t>
  </si>
  <si>
    <t>Biztosító által fizetett kártérítés</t>
  </si>
  <si>
    <t>B51</t>
  </si>
  <si>
    <t>B52</t>
  </si>
  <si>
    <t>B53</t>
  </si>
  <si>
    <t>B54</t>
  </si>
  <si>
    <t>B55</t>
  </si>
  <si>
    <t>B61</t>
  </si>
  <si>
    <t>B64</t>
  </si>
  <si>
    <t>B65</t>
  </si>
  <si>
    <t>B71</t>
  </si>
  <si>
    <t>B74</t>
  </si>
  <si>
    <t>B75</t>
  </si>
  <si>
    <t>B8111</t>
  </si>
  <si>
    <t>B8112</t>
  </si>
  <si>
    <t>B8113</t>
  </si>
  <si>
    <t>B814</t>
  </si>
  <si>
    <t>B817</t>
  </si>
  <si>
    <t>Lekötött betétek megszüntetése</t>
  </si>
  <si>
    <t>Váltóbevételek</t>
  </si>
  <si>
    <t>B8131</t>
  </si>
  <si>
    <t>B8132</t>
  </si>
  <si>
    <t>K1</t>
  </si>
  <si>
    <t>K2</t>
  </si>
  <si>
    <t>K3</t>
  </si>
  <si>
    <t>K4</t>
  </si>
  <si>
    <t>K5</t>
  </si>
  <si>
    <t>K503</t>
  </si>
  <si>
    <t>K502</t>
  </si>
  <si>
    <t>K504</t>
  </si>
  <si>
    <t>K505</t>
  </si>
  <si>
    <t>K506</t>
  </si>
  <si>
    <t>K507</t>
  </si>
  <si>
    <t>K508</t>
  </si>
  <si>
    <t>K509</t>
  </si>
  <si>
    <t>K510</t>
  </si>
  <si>
    <t>K512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</si>
  <si>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</si>
  <si>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</si>
  <si>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</si>
  <si>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</si>
  <si>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</si>
  <si>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</si>
  <si>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</si>
  <si>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</si>
  <si>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</si>
  <si>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</si>
  <si>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</si>
  <si>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K9111</t>
  </si>
  <si>
    <t>K9112</t>
  </si>
  <si>
    <t>K9113</t>
  </si>
  <si>
    <t>K914</t>
  </si>
  <si>
    <t>K917</t>
  </si>
  <si>
    <t>K916</t>
  </si>
  <si>
    <t>Adóssághoz nem kapcsolódó származékos ügyletek</t>
  </si>
  <si>
    <t>Váltókiadások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</si>
  <si>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</si>
  <si>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</si>
  <si>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</si>
  <si>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</si>
  <si>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Helyi adók  (B34+B351)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</si>
  <si>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</si>
  <si>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</si>
  <si>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</si>
  <si>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</si>
  <si>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</si>
  <si>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</si>
  <si>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Külföldi finanszírozás bevételei </t>
  </si>
  <si>
    <t xml:space="preserve">   Működési költségvetés kiadásai </t>
  </si>
  <si>
    <t xml:space="preserve">   Felhalmozási költségvetés kiadásai </t>
  </si>
  <si>
    <t xml:space="preserve">Hitel-, kölcsöntörlesztés államháztartáson kívülre </t>
  </si>
  <si>
    <t xml:space="preserve">Külföldi finanszírozás kiadásai </t>
  </si>
  <si>
    <t>Helyi adók és települési adó</t>
  </si>
  <si>
    <t>Kezesség-, ill. garanciavállalással kapcsolatos megtérülés</t>
  </si>
  <si>
    <t>LÉTAVÉRTES VÁROSI ÖNKORMÁNYZAT</t>
  </si>
  <si>
    <t>Lakott külterülettel kapcsolatos feladatok</t>
  </si>
  <si>
    <t>határátkelőhelyek fenntartásának támogatása</t>
  </si>
  <si>
    <t>--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</si>
  <si>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</si>
  <si>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</si>
  <si>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</si>
  <si>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magányszemélyek</t>
  </si>
  <si>
    <t>K511</t>
  </si>
  <si>
    <t xml:space="preserve">   - Tartalékok</t>
  </si>
  <si>
    <t>K513</t>
  </si>
  <si>
    <t xml:space="preserve">   - Működési célú támogatások az Európai Uniónak</t>
  </si>
  <si>
    <t xml:space="preserve">                  - Elvonások és befizetések</t>
  </si>
  <si>
    <t>ebből:     - Nemzetközi kötelezettségek</t>
  </si>
  <si>
    <t>K501</t>
  </si>
  <si>
    <t xml:space="preserve">   - Működési célú gűarancia- és kezességvállalásból kifizetés ÁH-n belülre</t>
  </si>
  <si>
    <t xml:space="preserve">   -Működési célú visszatérítendő támogatások, kölcsönök nyújtása ÁH-n belülre</t>
  </si>
  <si>
    <t xml:space="preserve">   - Működési célú visszatérítendő támogatások, kölcsönök törlesztése ÁH-n belülre</t>
  </si>
  <si>
    <t xml:space="preserve">   - Működési célú garancia és kezességvállalásból kifizetés ÁH-n kívülre</t>
  </si>
  <si>
    <t xml:space="preserve">   - Működési célú visszatérítendő támogatások, kölcsönök nyújtása ÁH-n kívülre</t>
  </si>
  <si>
    <t>Egyéb felhalmozási célú kiadások</t>
  </si>
  <si>
    <t>ebből:        - Garancia- és kezességvállalásból kifizetés ÁH-n belülre</t>
  </si>
  <si>
    <t xml:space="preserve">   - Felhalmozási célú támogatások az Európai Uniónak</t>
  </si>
  <si>
    <t>K88</t>
  </si>
  <si>
    <t>K911</t>
  </si>
  <si>
    <t>K912</t>
  </si>
  <si>
    <t>K913</t>
  </si>
  <si>
    <t>K915</t>
  </si>
  <si>
    <t>Központi, irányító szervi támogatás folyósítása</t>
  </si>
  <si>
    <t>K92</t>
  </si>
  <si>
    <t>K93</t>
  </si>
  <si>
    <t>K94</t>
  </si>
  <si>
    <t>B11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</si>
  <si>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</si>
  <si>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</si>
  <si>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</si>
  <si>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</si>
  <si>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</si>
  <si>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</si>
  <si>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</si>
  <si>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</si>
  <si>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>- Vagyoni típusú adók (magánszemélyek kommunális adója)</t>
  </si>
  <si>
    <t>- Értékesítési és forgalmi adók (iparűzési adó)</t>
  </si>
  <si>
    <t>Egyéb áruhasználati és szolgáltatási adók(talajterhelési díj)</t>
  </si>
  <si>
    <t>Kamatbevételek és más nyereségjellegű bevételek</t>
  </si>
  <si>
    <t>B72</t>
  </si>
  <si>
    <t>Felhalmozási célú visszatérítendő támogatások, kölcsönök visszatérülése az EU-tól</t>
  </si>
  <si>
    <t>B73</t>
  </si>
  <si>
    <t>Fekhalmozási célú visszatérítendő támog. Kölcsönök visszatér. kormányoktól és más nemzetközi szervezetektől</t>
  </si>
  <si>
    <t>B811</t>
  </si>
  <si>
    <t>B812</t>
  </si>
  <si>
    <t>B813</t>
  </si>
  <si>
    <t>B815</t>
  </si>
  <si>
    <t>B816</t>
  </si>
  <si>
    <t>Államháztartáson belüli megelőlegezések rölesztése</t>
  </si>
  <si>
    <t>központi, irányító szerv támogatás</t>
  </si>
  <si>
    <t>B82</t>
  </si>
  <si>
    <t>B83</t>
  </si>
  <si>
    <t>B84</t>
  </si>
  <si>
    <t>FINANSZÍROZÁSI BEVÉTELEK ÖSSZESEN: (B8.)</t>
  </si>
  <si>
    <t>KÖLTSÉGVETÉSI ÉS FINANSZÍROZÁSI BEVÉTELEK ÖSSZESEN: (9+10)</t>
  </si>
  <si>
    <t>FINANSZÍROZÁSI KIADÁSOK ÖSSZESEN: (K9.)</t>
  </si>
  <si>
    <t>KIADÁSOK ÖSSZESEN: (3+4)</t>
  </si>
  <si>
    <t>Költségvetési bevételek összesen:</t>
  </si>
  <si>
    <t>Költségvetési kiadások összesen:</t>
  </si>
  <si>
    <t>B81</t>
  </si>
  <si>
    <t>Belföldi finanszírozás bevétele</t>
  </si>
  <si>
    <t xml:space="preserve"> ebből: - Hosszú lejáratú  hitelek, kölcsönök felvétele</t>
  </si>
  <si>
    <t xml:space="preserve">                - Rövid lejáratú  hitelek, kölcsönök felvétele</t>
  </si>
  <si>
    <t xml:space="preserve">              - Likviditási célú  hitelek, kölcsönök felvétele pénzügyi vállalkozástól</t>
  </si>
  <si>
    <t>K91</t>
  </si>
  <si>
    <t>Belföldi finanszírozás kiadásai</t>
  </si>
  <si>
    <t xml:space="preserve">  Belföldi értékpapírok kiadásai </t>
  </si>
  <si>
    <t xml:space="preserve">   ebből: - Hosszú lejáratú hitelek, kölcsönök törlesztése pénzügyi vállalkozásnak</t>
  </si>
  <si>
    <t xml:space="preserve">                - Likviditási célú hitelek, kölcsönök törlesztése pénzügyi vállalkozásnak</t>
  </si>
  <si>
    <t xml:space="preserve">                - Rövid lejáratú hitelek, kölcsönök törlesztése pénzügyi vállalkozásnak</t>
  </si>
  <si>
    <t xml:space="preserve">Hiány belső finanszírozásának bevételei: </t>
  </si>
  <si>
    <t xml:space="preserve">     ebből: - Költségvetési maradvány igénybevétele </t>
  </si>
  <si>
    <t xml:space="preserve">                - Vállalkozási maradvány igénybevétele </t>
  </si>
  <si>
    <t xml:space="preserve">                 - Betét visszavonásából származó bevétel </t>
  </si>
  <si>
    <t xml:space="preserve">                - Egyéb belső finanszírozási bevételek</t>
  </si>
  <si>
    <t>Hiány külső finanszírozásának bevételei:</t>
  </si>
  <si>
    <t xml:space="preserve">    ebből:  -  Likviditási célú hitelek, kölcsönök felvétele</t>
  </si>
  <si>
    <t>Működési célú finanszírozási bevételek összesen:</t>
  </si>
  <si>
    <t>BEVÉTEL ÖSSZESEN:</t>
  </si>
  <si>
    <t>Működési célú finanszírozási kiadások összesen:</t>
  </si>
  <si>
    <t>KIADÁSOK ÖSSZESEN:</t>
  </si>
  <si>
    <t xml:space="preserve">                 - Államháztartson belüli megelőlegezés</t>
  </si>
  <si>
    <t>Államháztartáson belüli megelőlegezés visszafizetése</t>
  </si>
  <si>
    <t>Felhalmozási célú visszatérítendő támog. Kölcsönök visszatér. kormányoktól és más nemzetközi szervezetektől</t>
  </si>
  <si>
    <t>Létavértesi Család és Gyermekjóléti Szolgálat</t>
  </si>
  <si>
    <t>05</t>
  </si>
  <si>
    <t xml:space="preserve"> - Tartalékok</t>
  </si>
  <si>
    <t>11738008-16732588</t>
  </si>
  <si>
    <t>KÖLTSÉGVETÉSI KIADÁSOK ÖSSZESEN (1+2)</t>
  </si>
  <si>
    <t xml:space="preserve">Belföldi értékpapírok kiadásai </t>
  </si>
  <si>
    <t xml:space="preserve">Belföldi finanszírozás kiadásai </t>
  </si>
  <si>
    <t>Külföldi finanszírozás kiadásai</t>
  </si>
  <si>
    <t>FINANSZÍROZÁSI KIADÁSOK ÖSSZESEN: (4.+…+7.)</t>
  </si>
  <si>
    <t>KIADÁSOK ÖSSZESEN: (3+8)</t>
  </si>
  <si>
    <t xml:space="preserve">Helyi adók  </t>
  </si>
  <si>
    <t xml:space="preserve">Belföldi finanszírozás bevételei </t>
  </si>
  <si>
    <t>- ebből Európai Uniós forrásból megvalósuló beruházáshoz nyújtott támogatás</t>
  </si>
  <si>
    <t>Központi, irányító szerv támogatás</t>
  </si>
  <si>
    <t>- ebből Európai Uniós pályázati támogatással megvalósuló beruházás</t>
  </si>
  <si>
    <t>- ebből Európai Uniós pályázati támogatással megvalósuló felújítás</t>
  </si>
  <si>
    <t xml:space="preserve"> - ebből Európai Uniós forrásból megvalósuló pályázathoz nyújtott támogatás </t>
  </si>
  <si>
    <t>Kamatbevételek és más nyereség jellegű bevételek</t>
  </si>
  <si>
    <t>Biztósító által fizetett kártésítés</t>
  </si>
  <si>
    <t>B81321</t>
  </si>
  <si>
    <t>Önkormányzat működési támogatásai (B11.)</t>
  </si>
  <si>
    <t>Működési célú támogatások államháztartáson belülről (B12-B16.)</t>
  </si>
  <si>
    <t>Felhalmozási célú támogatások államháztartáson belülről (B2)</t>
  </si>
  <si>
    <t>Közhatalmi bevételek (B3.)</t>
  </si>
  <si>
    <t>Működési bevételek (B4)</t>
  </si>
  <si>
    <t>Felhalmozási bevételek (B5.)</t>
  </si>
  <si>
    <t>Működési célú átvett pénzeszközök (B6.)</t>
  </si>
  <si>
    <t>Felhalmozási célú átvett pénzeszközök (B7.)</t>
  </si>
  <si>
    <t>Hitel-, kölcsönfelvétel államháztartáson kívülről  (B811.)</t>
  </si>
  <si>
    <t>Belföldi értékpapírok bevételei (B812.)</t>
  </si>
  <si>
    <t>Maradvány igénybevétele (B813.)</t>
  </si>
  <si>
    <t>Belföldi finanszírozás bevételei (B814-B817)</t>
  </si>
  <si>
    <t>Külföldi finanszírozás bevételei (B82.)</t>
  </si>
  <si>
    <t>ebből: - Nemzetköz kötelezettségek</t>
  </si>
  <si>
    <t xml:space="preserve">          - Elvonások és befizetések</t>
  </si>
  <si>
    <t>teljes költség</t>
  </si>
  <si>
    <t>EU és közp. támogatás</t>
  </si>
  <si>
    <t>K62/4</t>
  </si>
  <si>
    <t>Működési célú költségvetési támogatás</t>
  </si>
  <si>
    <t xml:space="preserve">  - tartalék</t>
  </si>
  <si>
    <t>munkakör</t>
  </si>
  <si>
    <t>m.ruha megnev.</t>
  </si>
  <si>
    <t>kihord.idő</t>
  </si>
  <si>
    <t>úszómester</t>
  </si>
  <si>
    <t>fürdőköpeny</t>
  </si>
  <si>
    <t>24 hó</t>
  </si>
  <si>
    <t>fürdőruha</t>
  </si>
  <si>
    <t>papucs</t>
  </si>
  <si>
    <t>takarító</t>
  </si>
  <si>
    <t xml:space="preserve">köpeny </t>
  </si>
  <si>
    <t>munkásruha</t>
  </si>
  <si>
    <t>36 hó</t>
  </si>
  <si>
    <t>vattakabát</t>
  </si>
  <si>
    <t>konyhai dolgozó</t>
  </si>
  <si>
    <t>kötény</t>
  </si>
  <si>
    <t>temető gondnok</t>
  </si>
  <si>
    <t>fekete öltöny</t>
  </si>
  <si>
    <t>védőnő</t>
  </si>
  <si>
    <t>kabát</t>
  </si>
  <si>
    <t>esőköpeny</t>
  </si>
  <si>
    <t>12 hó</t>
  </si>
  <si>
    <t>utcai cipő</t>
  </si>
  <si>
    <t>kézbesítő</t>
  </si>
  <si>
    <t>mezőőrök</t>
  </si>
  <si>
    <t>óvodapedagógus</t>
  </si>
  <si>
    <t>fehér köpeny</t>
  </si>
  <si>
    <t>dajka</t>
  </si>
  <si>
    <t>színes köpeny</t>
  </si>
  <si>
    <t>fehér kötény</t>
  </si>
  <si>
    <t>PVC mosogató kötény</t>
  </si>
  <si>
    <t>fehér hálós sapka</t>
  </si>
  <si>
    <t>óvodatitkár</t>
  </si>
  <si>
    <t>ffi bakancs</t>
  </si>
  <si>
    <t>kabát téli</t>
  </si>
  <si>
    <t>sál</t>
  </si>
  <si>
    <t>hosszú ujjú ing</t>
  </si>
  <si>
    <t>átmeneti cipő</t>
  </si>
  <si>
    <t>téli sapka</t>
  </si>
  <si>
    <t>pulóver</t>
  </si>
  <si>
    <t>téli nadrág</t>
  </si>
  <si>
    <t>kesztyű</t>
  </si>
  <si>
    <t>téli mellény (polár)</t>
  </si>
  <si>
    <t>nyári-őszi-tavaszi nadrág</t>
  </si>
  <si>
    <t>rövid ujjú ing</t>
  </si>
  <si>
    <t>nyári-őszi-tavaszi sapka</t>
  </si>
  <si>
    <t>derékszíj - 40 mm széles</t>
  </si>
  <si>
    <t>vízhatlan téli nadrág</t>
  </si>
  <si>
    <t>téli zokni</t>
  </si>
  <si>
    <t>zokni</t>
  </si>
  <si>
    <t>polár dzseki egyben téli kabát bélés</t>
  </si>
  <si>
    <t>fityula-sapka</t>
  </si>
  <si>
    <t>fajlagos összeg</t>
  </si>
  <si>
    <t xml:space="preserve"> forintban !</t>
  </si>
  <si>
    <t xml:space="preserve"> forintban</t>
  </si>
  <si>
    <t>forintban</t>
  </si>
  <si>
    <t xml:space="preserve">  forintban !</t>
  </si>
  <si>
    <t xml:space="preserve"> forintban!</t>
  </si>
  <si>
    <t>Hozzájárulás  ( Ft)</t>
  </si>
  <si>
    <t>forintban !</t>
  </si>
  <si>
    <t>forint!</t>
  </si>
  <si>
    <t>Létavértesi Gyermeksziget Óvoda-bölcsőde</t>
  </si>
  <si>
    <t>Bölcsődei üzemeltetési támogatás</t>
  </si>
  <si>
    <t>munkavédelmi cipő</t>
  </si>
  <si>
    <t>karbantartó, műszaki dolgozó</t>
  </si>
  <si>
    <t>szakács cipő</t>
  </si>
  <si>
    <t>közterület-felügyelő</t>
  </si>
  <si>
    <t>melegítő</t>
  </si>
  <si>
    <t>felsőruházat (pl. tunika, ing, póló) vagy ingruha, vagy felsőrész és nadrág vagy munkaköpeny</t>
  </si>
  <si>
    <t>kisgyermeknevelő, bölcsődei dajka</t>
  </si>
  <si>
    <t>pedagógiai asszisztens</t>
  </si>
  <si>
    <t>téli sapka (usanka)</t>
  </si>
  <si>
    <t xml:space="preserve">nyári sapka </t>
  </si>
  <si>
    <t>téli kabát 3/4-es</t>
  </si>
  <si>
    <t>téli dzseki</t>
  </si>
  <si>
    <t>átmeneti dzseki</t>
  </si>
  <si>
    <t>nyári  nadrág</t>
  </si>
  <si>
    <t>nyári zubbony</t>
  </si>
  <si>
    <t>pamut póló rövid ujjú</t>
  </si>
  <si>
    <t>bakancs</t>
  </si>
  <si>
    <t>téli bőrkesztyű</t>
  </si>
  <si>
    <t>téli alsónadrág</t>
  </si>
  <si>
    <t>derékszíj, bőr</t>
  </si>
  <si>
    <t>láthatósági mellény</t>
  </si>
  <si>
    <t>2db/24 hó</t>
  </si>
  <si>
    <t>3db/12 hó</t>
  </si>
  <si>
    <t>2/24 hó</t>
  </si>
  <si>
    <t>3/12 hó</t>
  </si>
  <si>
    <t>2/12 hó</t>
  </si>
  <si>
    <t>5/12 hó</t>
  </si>
  <si>
    <t>felsőruházat (pl. tunika, ing, póló) vagy ingruha, vagy felsőrész és nadrág vagy szoknya és blúz</t>
  </si>
  <si>
    <t>2db/36 hó</t>
  </si>
  <si>
    <t>utcai cipő vagy legalább kétpántos utcai papucs</t>
  </si>
  <si>
    <t>benti munkacipő vagy legalább kétpántos benti papucs</t>
  </si>
  <si>
    <t>intézményvezető: bölcsőde</t>
  </si>
  <si>
    <t>Forint</t>
  </si>
  <si>
    <t>Értékpapír beváltás</t>
  </si>
  <si>
    <t xml:space="preserve">Működési célú és kiegészítő támogatások </t>
  </si>
  <si>
    <t>belföldi kötelezettségek</t>
  </si>
  <si>
    <t>külföldi kötelezettségek</t>
  </si>
  <si>
    <t>egyéb egyesületek, civil szervezetek</t>
  </si>
  <si>
    <t>meghatározott célhoz kötött</t>
  </si>
  <si>
    <t>helyi civil szervezetek pályázati kerete</t>
  </si>
  <si>
    <t xml:space="preserve">   - Visszatérítendő támogatások, kölcsönök törlesztése ÁHB</t>
  </si>
  <si>
    <t xml:space="preserve">   - Visszatérítendő támogatások, kölcsönök nyújtása ÁHB</t>
  </si>
  <si>
    <t xml:space="preserve">   - Visszatérítendő támogatások, kölcsönök nyújtása ÁHK</t>
  </si>
  <si>
    <t>intézményi kisértékű beszerzések</t>
  </si>
  <si>
    <t>Beruházások összesen:</t>
  </si>
  <si>
    <t>Teljes költségből beruházás</t>
  </si>
  <si>
    <t>EU-s forrás és hazai társfinanszírozás</t>
  </si>
  <si>
    <t>Közterület-felügyelet</t>
  </si>
  <si>
    <t xml:space="preserve">   - Egyéb felhalmozási célú támogatások ÁHK</t>
  </si>
  <si>
    <t>Termőföld bérbeadásából származó jöv. utáni szja</t>
  </si>
  <si>
    <t xml:space="preserve">Forgatási célú belföldi értékpapírok beváltása,  </t>
  </si>
  <si>
    <t>Munkaadókat terhelő járulékok és szochó</t>
  </si>
  <si>
    <t>B1132</t>
  </si>
  <si>
    <t>B1131</t>
  </si>
  <si>
    <t>Települési önkormányzatok szociális,  gyermekjóléti  feladatainak támogatása</t>
  </si>
  <si>
    <t>Gyermekétkeztetési feladatok támogatása</t>
  </si>
  <si>
    <t>jogcím szám</t>
  </si>
  <si>
    <t>1.1.1.1</t>
  </si>
  <si>
    <t>Ebből Létavértesre jutó</t>
  </si>
  <si>
    <t>1.1.1.2</t>
  </si>
  <si>
    <t>Településüzemeltetés - zöldterület-gazdálkodás támogatása</t>
  </si>
  <si>
    <t>1.1.1.3</t>
  </si>
  <si>
    <t>Településüzemeltetés - közvilágítás támogatása</t>
  </si>
  <si>
    <t>1.1.1.4</t>
  </si>
  <si>
    <t>Településüzemeltetés - köztemető támogatása</t>
  </si>
  <si>
    <t>1.1.1.5</t>
  </si>
  <si>
    <t>Településüzemeltetés - közutak támogatása</t>
  </si>
  <si>
    <t>1.1.1.6</t>
  </si>
  <si>
    <t>1.1.1.7</t>
  </si>
  <si>
    <t>1.1.3</t>
  </si>
  <si>
    <t>Települési önkormányzatok működésének általános támogatása</t>
  </si>
  <si>
    <t>1.2.1.1</t>
  </si>
  <si>
    <t>Óvodaműködtetési támogatás</t>
  </si>
  <si>
    <t>1.2.2.1</t>
  </si>
  <si>
    <t>pedagógusok átlagbéralapú támogatása</t>
  </si>
  <si>
    <t>1.2.3.1</t>
  </si>
  <si>
    <t>Pedagógus II. kategóriába sorolt pedagógusok támogatása</t>
  </si>
  <si>
    <t>1.2.5</t>
  </si>
  <si>
    <t>ped.szakképzettséggel nem rendelkező segítők átlagbéralapú támogatása</t>
  </si>
  <si>
    <t>Települési önkormányzatok egyes köznevelési felatainak támogatása</t>
  </si>
  <si>
    <t>1.3.1</t>
  </si>
  <si>
    <r>
      <t xml:space="preserve">Települési önkormányzatok szoc.és gyermekj. Feladatainak </t>
    </r>
    <r>
      <rPr>
        <b/>
        <sz val="8"/>
        <rFont val="Times New Roman"/>
        <family val="1"/>
      </rPr>
      <t>egyéb</t>
    </r>
    <r>
      <rPr>
        <sz val="8"/>
        <rFont val="Times New Roman"/>
        <family val="1"/>
      </rPr>
      <t xml:space="preserve"> támog.</t>
    </r>
  </si>
  <si>
    <t>1.3.2</t>
  </si>
  <si>
    <t>Család-és gyermekjóléti szolgálat</t>
  </si>
  <si>
    <t>1.3.3.1.1</t>
  </si>
  <si>
    <t>1.3.3.1.2</t>
  </si>
  <si>
    <t>Bölcsődei dajkák, középfokú végzettségű kisgyermeknevelők bértámog.</t>
  </si>
  <si>
    <t>1.3.3.2</t>
  </si>
  <si>
    <t>Települési önk. szociális és gyermekjóléti feladatainak támogat.</t>
  </si>
  <si>
    <t>Intézményi gyermekétkeztetés bértámogatása</t>
  </si>
  <si>
    <t>1.4.1.2</t>
  </si>
  <si>
    <t>Intézményi gyermekétkeztetés üzemelteetési támogatás</t>
  </si>
  <si>
    <t>1.4.2</t>
  </si>
  <si>
    <t>Szünidei étkeztetés támogatása</t>
  </si>
  <si>
    <t>Települési önkormányzatok gyermekétkeztetési feladatainak tám.</t>
  </si>
  <si>
    <t>2019.</t>
  </si>
  <si>
    <t xml:space="preserve">Egyéb </t>
  </si>
  <si>
    <t>2022. évi előirányzat</t>
  </si>
  <si>
    <t>Létavértes,  2022. február hó 9. nap</t>
  </si>
  <si>
    <t>Létavértes, 2022. február hó 9. nap</t>
  </si>
  <si>
    <t>2022. évi összeg Ft/db</t>
  </si>
  <si>
    <t>1.2.3.1.</t>
  </si>
  <si>
    <t>mesterpedagógusok kiegészítő támogatása</t>
  </si>
  <si>
    <t>Bölcsődei felsőfokú végzettségű kisgyermeknevelők bértámogatása</t>
  </si>
  <si>
    <t>1.4.1.1.</t>
  </si>
  <si>
    <t>Munkahelyi és vendég étkeztetés</t>
  </si>
  <si>
    <t>önerő hitel</t>
  </si>
  <si>
    <t>Külterületi út pályázat</t>
  </si>
  <si>
    <t>TOP_PLUSZ Energetikai fejlesztés</t>
  </si>
  <si>
    <t>TOP_PLUSZ Kulturális infrastruktúra fejlesztés</t>
  </si>
  <si>
    <t xml:space="preserve">geotermális: gáztalanító </t>
  </si>
  <si>
    <t>temető: urnafal építés</t>
  </si>
  <si>
    <t xml:space="preserve">önkormányzat: műhelyek gázkazán csere </t>
  </si>
  <si>
    <t>önkorm: Árpád tér 26. közp.fűtés beruházás</t>
  </si>
  <si>
    <t>önk: Coop előtti árok vásárlás</t>
  </si>
  <si>
    <t>önk: kamerarendszer felújítás</t>
  </si>
  <si>
    <t xml:space="preserve">önk: közfoglalkoztatás út, járda felújítás </t>
  </si>
  <si>
    <t>hivatal: gázóra átalakítás felújítás</t>
  </si>
  <si>
    <t>vízmű fejlesztés</t>
  </si>
  <si>
    <t>óvoda: kazán keringető szivattyú felújítás</t>
  </si>
  <si>
    <t>B363</t>
  </si>
  <si>
    <t>Talajterhelési díj</t>
  </si>
  <si>
    <t>Önkormányzatok gyermekétkeztetési feladatainak támogatása</t>
  </si>
  <si>
    <t>ebből EU-s támogatás</t>
  </si>
  <si>
    <t>ebből EU-s forrásból megvalósuló beruházás</t>
  </si>
  <si>
    <t>ebből EU-s forrásból megvalósuló felújítás</t>
  </si>
  <si>
    <t>ebből        - Garancia- és kezességvállalásból kifizetés ÁH-n belülre</t>
  </si>
  <si>
    <t>Működési célú garancia- és kezességvállalásból megtérülések ÁHK</t>
  </si>
  <si>
    <t>Működési célú visszatérítendő támogatások, kölcsönök visszatér. ÁHK</t>
  </si>
  <si>
    <t>Közvilágítás üzemeltetési díj 84 hónapra</t>
  </si>
  <si>
    <t>Állam által megtérített KKV IPA</t>
  </si>
  <si>
    <t>versenyen, rendezvényen való részvétel</t>
  </si>
  <si>
    <t>TOP Piaccsarnok</t>
  </si>
  <si>
    <t>Belterületi utak felújítása / kátyúzás</t>
  </si>
  <si>
    <t xml:space="preserve">TOP - Belterületi utak fejlesztése pályázat </t>
  </si>
  <si>
    <t>Petőfi utcai tájház felújítás</t>
  </si>
  <si>
    <t xml:space="preserve">Kossuth kerti Tájház felújítás </t>
  </si>
  <si>
    <t>Rákóczi utca, padkázás, szikkasztó árok ásás</t>
  </si>
  <si>
    <t>uszoda: elszívórendszer</t>
  </si>
  <si>
    <t xml:space="preserve">uszoda: klórmérő </t>
  </si>
  <si>
    <t>temető felújítás: nyilászáró, belső festés</t>
  </si>
  <si>
    <t>önk: Bem J utca folyókák készítése ber.</t>
  </si>
  <si>
    <t>önk: Debreceni u. árok burkolás, áteresz, híd bszmegálló</t>
  </si>
  <si>
    <t xml:space="preserve">Irinyi 8. gázalmérő beépítés </t>
  </si>
  <si>
    <t xml:space="preserve">önk: fűkasza adapterrel </t>
  </si>
  <si>
    <t>Műv.ház: vizes blokk felűjítás</t>
  </si>
  <si>
    <t xml:space="preserve">óvoda átemelő szívattyú javítása </t>
  </si>
  <si>
    <t>Konyha - elszívó javítás</t>
  </si>
  <si>
    <t>Rendezési terv</t>
  </si>
  <si>
    <t>Konyha-Elektromos szekrény</t>
  </si>
  <si>
    <t>A 2023. évi általános működés és ágazati feladatok támogatásának alakulása jogcímenként</t>
  </si>
  <si>
    <t>2022. évi XXV. törvény 2. melléklet</t>
  </si>
  <si>
    <t>2023. évi mutató</t>
  </si>
  <si>
    <t>2023. évi támogatás</t>
  </si>
  <si>
    <t xml:space="preserve">Közvilágítás kiegészítő támogatása </t>
  </si>
  <si>
    <t>K I M U T A T Á S
a 2023. évben államháztartáson kívülre céljelleggel juttatott támogatásokról</t>
  </si>
  <si>
    <t>2021. évi tény</t>
  </si>
  <si>
    <t>2022. évi 
várható</t>
  </si>
  <si>
    <t>2023. évi előirányzat</t>
  </si>
  <si>
    <t>2023</t>
  </si>
  <si>
    <t>Felhasználás
2022. XII.31-ig</t>
  </si>
  <si>
    <t xml:space="preserve">2023. év utáni szükséglet
</t>
  </si>
  <si>
    <t>2023. év utáni szükséglet</t>
  </si>
  <si>
    <t>Fejlesztés 2023. évi kiadása</t>
  </si>
  <si>
    <t>2022. évi  maradvány/ elszámolás</t>
  </si>
  <si>
    <t>Előirányzat-felhasználási terv
2023. évre</t>
  </si>
  <si>
    <t>Létavértes Városi Önkormányzat likviditási terve
2023. évre</t>
  </si>
  <si>
    <t>Munka és védőruha juttatás 2023. évi keretösszegei</t>
  </si>
  <si>
    <t>2023. előtti kifizetés</t>
  </si>
  <si>
    <t>2025 
után</t>
  </si>
  <si>
    <r>
      <t xml:space="preserve">Éves eredeti kiadási előirányzat: 34.636.398.- </t>
    </r>
    <r>
      <rPr>
        <b/>
        <sz val="11"/>
        <rFont val="Times New Roman CE"/>
        <family val="0"/>
      </rPr>
      <t>F</t>
    </r>
    <r>
      <rPr>
        <b/>
        <sz val="11"/>
        <rFont val="Times New Roman CE"/>
        <family val="1"/>
      </rPr>
      <t>t</t>
    </r>
  </si>
  <si>
    <t>Éves eredeti kiadási előirányzat:  60.873.068.-  Ft</t>
  </si>
  <si>
    <t>Éves eredeti kiadási előirányzat: 571.151.609.- Ft</t>
  </si>
  <si>
    <t>Éves eredeti kiadási előirányzat: 221.238.527.- Ft</t>
  </si>
  <si>
    <t>2023. előtt</t>
  </si>
  <si>
    <t>2023. után</t>
  </si>
  <si>
    <t>2023.</t>
  </si>
  <si>
    <t>Önkormányzaton kívüli EU-s projektekhez történő hozzájárulás 2023. évi előirányzat</t>
  </si>
  <si>
    <r>
      <t xml:space="preserve">Éves eredeti kiadási előirányzat: 2.815.467.574.- </t>
    </r>
    <r>
      <rPr>
        <b/>
        <sz val="11"/>
        <color indexed="10"/>
        <rFont val="Times New Roman CE"/>
        <family val="0"/>
      </rPr>
      <t xml:space="preserve"> </t>
    </r>
    <r>
      <rPr>
        <b/>
        <sz val="11"/>
        <rFont val="Times New Roman CE"/>
        <family val="1"/>
      </rPr>
      <t>Ft</t>
    </r>
  </si>
  <si>
    <t xml:space="preserve">2.1. melléklet a 3/2023. (II.15) önkormányzati rendelethez     </t>
  </si>
  <si>
    <t xml:space="preserve">2.2. melléklet a 3/2023. (II.15) önkormányzati rendelethez     </t>
  </si>
  <si>
    <t>9.1. melléklet a 3/2023. (II.15) önkormányzati rendelethez</t>
  </si>
  <si>
    <t>9.1.1. melléklet a 3/2023. (II.15) önkormányzati rendelethez</t>
  </si>
  <si>
    <t>9.1.2. melléklet a 3/2023. (II.15) önkormányzati rendelethez</t>
  </si>
  <si>
    <t>9.1.3. melléklet a 3/2023. (II.15) önkormányzati rendelethez</t>
  </si>
  <si>
    <t>9.2. melléklet a 3/2023. (II.15) önkormányzati rendelethez</t>
  </si>
  <si>
    <t>9.2.1. melléklet a 3/2023. (II.15) önkormányzati rendelethez</t>
  </si>
  <si>
    <t>9.2.2. melléklet a 3/2023 (II.15) önkormányzati rendelethez</t>
  </si>
  <si>
    <t>9.2.3. melléklet a 3/2023. (II.15) önkormányzati rendelethez</t>
  </si>
  <si>
    <t>9.3. melléklet a 3/2023. (II.15.) önkormányzati rendelethez</t>
  </si>
  <si>
    <t>9.3.1. melléklet a 3/2023. (II.15) önkormányzati rendelethez</t>
  </si>
  <si>
    <t>9.3.2. melléklet a 3/2023. (II.15)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</si>
</sst>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\ #,##0.00&quot;     &quot;;\-#,##0.00&quot;     &quot;;&quot; -&quot;#&quot;     &quot;;@\ "/>
    <numFmt numFmtId="174" formatCode="\ #,##0&quot;     &quot;;\-#,##0&quot;     &quot;;&quot; -&quot;#&quot;     &quot;;@\ "/>
    <numFmt numFmtId="175" formatCode="mmm\ d/"/>
    <numFmt numFmtId="176" formatCode="\ #,##0.0&quot;     &quot;;\-#,##0.0&quot;     &quot;;&quot; -&quot;#&quot;     &quot;;@\ "/>
    <numFmt numFmtId="177" formatCode="[$-40E]yyyy\.\ mmmm\ d\."/>
    <numFmt numFmtId="178" formatCode="&quot;H-&quot;0000"/>
    <numFmt numFmtId="179" formatCode="#,##0_ ;\-#,##0\ "/>
    <numFmt numFmtId="180" formatCode="#,##0.0"/>
    <numFmt numFmtId="181" formatCode="0.0"/>
  </numFmts>
  <fonts count="69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8"/>
      <name val="Times New Roman CE"/>
      <family val="0"/>
    </font>
    <font>
      <sz val="10"/>
      <name val="Times New Roman"/>
      <family val="1"/>
    </font>
    <font>
      <b/>
      <sz val="10"/>
      <color indexed="10"/>
      <name val="Times New Roman CE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11"/>
      <color indexed="10"/>
      <name val="Times New Roman CE"/>
      <family val="0"/>
    </font>
    <font>
      <sz val="11"/>
      <name val="Arial"/>
      <family val="2"/>
    </font>
    <font>
      <sz val="10"/>
      <name val="Arial CE"/>
      <family val="0"/>
    </font>
    <font>
      <b/>
      <i/>
      <sz val="10"/>
      <name val="Arial CE"/>
      <family val="2"/>
    </font>
    <font>
      <b/>
      <i/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i/>
      <sz val="9"/>
      <name val="Times New Roman CE"/>
      <family val="0"/>
    </font>
    <font>
      <sz val="8"/>
      <color indexed="10"/>
      <name val="Times New Roman CE"/>
      <family val="1"/>
    </font>
    <font>
      <sz val="10"/>
      <color indexed="10"/>
      <name val="Times New Roman CE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970">
    <xf numFmtId="0" fontId="0" fillId="0" borderId="0" xfId="0" applyAlignment="1">
      <alignment/>
    </xf>
    <xf numFmtId="172" fontId="24" fillId="0" borderId="10" xfId="56" applyNumberFormat="1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3" xfId="56" applyFont="1" applyFill="1" applyBorder="1" applyAlignment="1" applyProtection="1">
      <alignment horizontal="left" vertical="center" wrapText="1" indent="1"/>
      <protection/>
    </xf>
    <xf numFmtId="172" fontId="27" fillId="0" borderId="14" xfId="56" applyNumberFormat="1" applyFont="1" applyFill="1" applyBorder="1" applyAlignment="1" applyProtection="1">
      <alignment horizontal="right" vertical="center" wrapText="1" indent="1"/>
      <protection/>
    </xf>
    <xf numFmtId="49" fontId="29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wrapText="1" indent="1"/>
      <protection/>
    </xf>
    <xf numFmtId="49" fontId="2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wrapText="1" indent="1"/>
      <protection/>
    </xf>
    <xf numFmtId="49" fontId="29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0" xfId="0" applyFont="1" applyBorder="1" applyAlignment="1" applyProtection="1">
      <alignment horizontal="left" wrapText="1" indent="1"/>
      <protection/>
    </xf>
    <xf numFmtId="0" fontId="31" fillId="0" borderId="13" xfId="0" applyFont="1" applyBorder="1" applyAlignment="1" applyProtection="1">
      <alignment horizontal="left" vertical="center" wrapText="1" indent="1"/>
      <protection/>
    </xf>
    <xf numFmtId="0" fontId="30" fillId="0" borderId="20" xfId="0" applyFont="1" applyBorder="1" applyAlignment="1" applyProtection="1">
      <alignment wrapText="1"/>
      <protection/>
    </xf>
    <xf numFmtId="0" fontId="31" fillId="0" borderId="13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wrapText="1"/>
      <protection/>
    </xf>
    <xf numFmtId="172" fontId="27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 indent="1"/>
      <protection/>
    </xf>
    <xf numFmtId="0" fontId="28" fillId="0" borderId="22" xfId="56" applyFont="1" applyFill="1" applyBorder="1" applyAlignment="1" applyProtection="1">
      <alignment vertical="center" wrapText="1"/>
      <protection/>
    </xf>
    <xf numFmtId="49" fontId="2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4" xfId="56" applyFont="1" applyFill="1" applyBorder="1" applyAlignment="1" applyProtection="1">
      <alignment horizontal="left" vertical="center" wrapText="1" indent="1"/>
      <protection/>
    </xf>
    <xf numFmtId="0" fontId="29" fillId="0" borderId="18" xfId="56" applyFont="1" applyFill="1" applyBorder="1" applyAlignment="1" applyProtection="1">
      <alignment horizontal="left" vertical="center" wrapText="1" indent="1"/>
      <protection/>
    </xf>
    <xf numFmtId="0" fontId="29" fillId="0" borderId="25" xfId="56" applyFont="1" applyFill="1" applyBorder="1" applyAlignment="1" applyProtection="1">
      <alignment horizontal="left" vertical="center" wrapText="1" indent="1"/>
      <protection/>
    </xf>
    <xf numFmtId="0" fontId="29" fillId="0" borderId="0" xfId="56" applyFont="1" applyFill="1" applyBorder="1" applyAlignment="1" applyProtection="1">
      <alignment horizontal="left" vertical="center" wrapText="1" indent="1"/>
      <protection/>
    </xf>
    <xf numFmtId="0" fontId="29" fillId="0" borderId="18" xfId="56" applyFont="1" applyFill="1" applyBorder="1" applyAlignment="1" applyProtection="1">
      <alignment horizontal="left" indent="6"/>
      <protection/>
    </xf>
    <xf numFmtId="0" fontId="29" fillId="0" borderId="18" xfId="56" applyFont="1" applyFill="1" applyBorder="1" applyAlignment="1" applyProtection="1">
      <alignment horizontal="left" vertical="center" wrapText="1" indent="6"/>
      <protection/>
    </xf>
    <xf numFmtId="49" fontId="29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6" applyFont="1" applyFill="1" applyBorder="1" applyAlignment="1" applyProtection="1">
      <alignment horizontal="left" vertical="center" wrapText="1" indent="6"/>
      <protection/>
    </xf>
    <xf numFmtId="49" fontId="29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8" xfId="56" applyFont="1" applyFill="1" applyBorder="1" applyAlignment="1" applyProtection="1">
      <alignment horizontal="left" vertical="center" wrapText="1" indent="6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29" fillId="0" borderId="20" xfId="56" applyFont="1" applyFill="1" applyBorder="1" applyAlignment="1" applyProtection="1">
      <alignment horizontal="lef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vertical="center" wrapText="1" indent="1"/>
      <protection/>
    </xf>
    <xf numFmtId="0" fontId="29" fillId="0" borderId="16" xfId="56" applyFont="1" applyFill="1" applyBorder="1" applyAlignment="1" applyProtection="1">
      <alignment horizontal="left" vertical="center" wrapText="1" indent="6"/>
      <protection/>
    </xf>
    <xf numFmtId="0" fontId="29" fillId="0" borderId="16" xfId="56" applyFont="1" applyFill="1" applyBorder="1" applyAlignment="1" applyProtection="1">
      <alignment horizontal="left" vertical="center" wrapText="1" indent="1"/>
      <protection/>
    </xf>
    <xf numFmtId="0" fontId="29" fillId="0" borderId="29" xfId="56" applyFont="1" applyFill="1" applyBorder="1" applyAlignment="1" applyProtection="1">
      <alignment horizontal="left" vertical="center" wrapText="1" indent="1"/>
      <protection/>
    </xf>
    <xf numFmtId="0" fontId="31" fillId="0" borderId="30" xfId="0" applyFont="1" applyBorder="1" applyAlignment="1" applyProtection="1">
      <alignment horizontal="left" vertical="center" wrapText="1" indent="1"/>
      <protection/>
    </xf>
    <xf numFmtId="0" fontId="33" fillId="0" borderId="21" xfId="0" applyFont="1" applyBorder="1" applyAlignment="1" applyProtection="1">
      <alignment horizontal="left" vertical="center" wrapText="1" indent="1"/>
      <protection/>
    </xf>
    <xf numFmtId="172" fontId="28" fillId="0" borderId="14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1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34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14" xfId="0" applyNumberFormat="1" applyFont="1" applyBorder="1" applyAlignment="1" applyProtection="1">
      <alignment horizontal="right" vertical="center" wrapText="1" indent="1"/>
      <protection/>
    </xf>
    <xf numFmtId="172" fontId="33" fillId="0" borderId="14" xfId="0" applyNumberFormat="1" applyFont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5" fillId="0" borderId="0" xfId="0" applyNumberFormat="1" applyFont="1" applyFill="1" applyAlignment="1" applyProtection="1">
      <alignment horizontal="right" vertical="center"/>
      <protection/>
    </xf>
    <xf numFmtId="172" fontId="26" fillId="0" borderId="11" xfId="0" applyNumberFormat="1" applyFont="1" applyFill="1" applyBorder="1" applyAlignment="1" applyProtection="1">
      <alignment horizontal="center" vertical="center" wrapText="1"/>
      <protection/>
    </xf>
    <xf numFmtId="172" fontId="26" fillId="0" borderId="13" xfId="0" applyNumberFormat="1" applyFont="1" applyFill="1" applyBorder="1" applyAlignment="1" applyProtection="1">
      <alignment horizontal="center" vertical="center" wrapText="1"/>
      <protection/>
    </xf>
    <xf numFmtId="172" fontId="26" fillId="0" borderId="14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39" xfId="0" applyNumberFormat="1" applyFont="1" applyFill="1" applyBorder="1" applyAlignment="1" applyProtection="1">
      <alignment horizontal="center" vertical="center" wrapText="1"/>
      <protection/>
    </xf>
    <xf numFmtId="172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3" xfId="0" applyNumberFormat="1" applyFont="1" applyFill="1" applyBorder="1" applyAlignment="1" applyProtection="1">
      <alignment horizontal="center" vertical="center" wrapText="1"/>
      <protection/>
    </xf>
    <xf numFmtId="172" fontId="28" fillId="0" borderId="14" xfId="0" applyNumberFormat="1" applyFont="1" applyFill="1" applyBorder="1" applyAlignment="1" applyProtection="1">
      <alignment horizontal="center" vertical="center" wrapText="1"/>
      <protection/>
    </xf>
    <xf numFmtId="172" fontId="28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9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35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35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35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37" fillId="0" borderId="0" xfId="56" applyFont="1" applyFill="1">
      <alignment/>
      <protection/>
    </xf>
    <xf numFmtId="172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horizontal="center" vertical="center"/>
      <protection/>
    </xf>
    <xf numFmtId="3" fontId="0" fillId="0" borderId="18" xfId="0" applyNumberFormat="1" applyBorder="1" applyAlignment="1">
      <alignment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74" fontId="0" fillId="0" borderId="18" xfId="40" applyNumberFormat="1" applyFont="1" applyFill="1" applyBorder="1" applyAlignment="1" applyProtection="1">
      <alignment/>
      <protection locked="0"/>
    </xf>
    <xf numFmtId="174" fontId="0" fillId="0" borderId="32" xfId="40" applyNumberFormat="1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20" xfId="56" applyFont="1" applyFill="1" applyBorder="1" applyProtection="1">
      <alignment/>
      <protection locked="0"/>
    </xf>
    <xf numFmtId="174" fontId="0" fillId="0" borderId="20" xfId="40" applyNumberFormat="1" applyFont="1" applyFill="1" applyBorder="1" applyAlignment="1" applyProtection="1">
      <alignment/>
      <protection locked="0"/>
    </xf>
    <xf numFmtId="0" fontId="27" fillId="0" borderId="11" xfId="56" applyFont="1" applyFill="1" applyBorder="1" applyAlignment="1">
      <alignment horizontal="center" vertical="center"/>
      <protection/>
    </xf>
    <xf numFmtId="0" fontId="27" fillId="0" borderId="13" xfId="56" applyFont="1" applyFill="1" applyBorder="1">
      <alignment/>
      <protection/>
    </xf>
    <xf numFmtId="174" fontId="27" fillId="0" borderId="13" xfId="56" applyNumberFormat="1" applyFont="1" applyFill="1" applyBorder="1">
      <alignment/>
      <protection/>
    </xf>
    <xf numFmtId="174" fontId="27" fillId="0" borderId="14" xfId="56" applyNumberFormat="1" applyFont="1" applyFill="1" applyBorder="1">
      <alignment/>
      <protection/>
    </xf>
    <xf numFmtId="0" fontId="38" fillId="0" borderId="0" xfId="56" applyFont="1" applyFill="1">
      <alignment/>
      <protection/>
    </xf>
    <xf numFmtId="0" fontId="17" fillId="0" borderId="0" xfId="56">
      <alignment/>
      <protection/>
    </xf>
    <xf numFmtId="0" fontId="26" fillId="0" borderId="39" xfId="56" applyFont="1" applyBorder="1" applyAlignment="1">
      <alignment horizontal="center" wrapText="1"/>
      <protection/>
    </xf>
    <xf numFmtId="0" fontId="23" fillId="0" borderId="39" xfId="56" applyFont="1" applyBorder="1">
      <alignment/>
      <protection/>
    </xf>
    <xf numFmtId="0" fontId="38" fillId="0" borderId="39" xfId="56" applyFont="1" applyFill="1" applyBorder="1" applyAlignment="1">
      <alignment horizontal="center"/>
      <protection/>
    </xf>
    <xf numFmtId="0" fontId="27" fillId="0" borderId="39" xfId="56" applyFont="1" applyBorder="1" applyAlignment="1">
      <alignment horizontal="center"/>
      <protection/>
    </xf>
    <xf numFmtId="0" fontId="27" fillId="0" borderId="39" xfId="56" applyFont="1" applyFill="1" applyBorder="1" applyAlignment="1">
      <alignment horizontal="center"/>
      <protection/>
    </xf>
    <xf numFmtId="0" fontId="17" fillId="0" borderId="39" xfId="56" applyFont="1" applyBorder="1">
      <alignment/>
      <protection/>
    </xf>
    <xf numFmtId="3" fontId="0" fillId="0" borderId="39" xfId="40" applyNumberFormat="1" applyFill="1" applyBorder="1" applyAlignment="1" applyProtection="1">
      <alignment/>
      <protection/>
    </xf>
    <xf numFmtId="0" fontId="29" fillId="0" borderId="39" xfId="56" applyFont="1" applyFill="1" applyBorder="1" applyAlignment="1">
      <alignment wrapText="1"/>
      <protection/>
    </xf>
    <xf numFmtId="0" fontId="29" fillId="0" borderId="39" xfId="56" applyFont="1" applyFill="1" applyBorder="1" applyAlignment="1">
      <alignment vertical="top" wrapText="1"/>
      <protection/>
    </xf>
    <xf numFmtId="0" fontId="28" fillId="0" borderId="39" xfId="56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5" fillId="0" borderId="0" xfId="0" applyNumberFormat="1" applyFont="1" applyFill="1" applyAlignment="1" applyProtection="1">
      <alignment horizontal="right" wrapText="1"/>
      <protection/>
    </xf>
    <xf numFmtId="172" fontId="27" fillId="0" borderId="0" xfId="0" applyNumberFormat="1" applyFont="1" applyFill="1" applyAlignment="1">
      <alignment horizontal="center" vertical="center" wrapText="1"/>
    </xf>
    <xf numFmtId="172" fontId="2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6" fillId="0" borderId="12" xfId="0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 applyProtection="1">
      <alignment vertical="center"/>
      <protection/>
    </xf>
    <xf numFmtId="3" fontId="29" fillId="0" borderId="24" xfId="0" applyNumberFormat="1" applyFont="1" applyFill="1" applyBorder="1" applyAlignment="1" applyProtection="1">
      <alignment vertical="center"/>
      <protection locked="0"/>
    </xf>
    <xf numFmtId="3" fontId="29" fillId="0" borderId="35" xfId="0" applyNumberFormat="1" applyFont="1" applyFill="1" applyBorder="1" applyAlignment="1" applyProtection="1">
      <alignment vertical="center"/>
      <protection/>
    </xf>
    <xf numFmtId="49" fontId="35" fillId="0" borderId="17" xfId="0" applyNumberFormat="1" applyFont="1" applyFill="1" applyBorder="1" applyAlignment="1" applyProtection="1">
      <alignment horizontal="left" vertical="center" indent="1"/>
      <protection/>
    </xf>
    <xf numFmtId="3" fontId="35" fillId="0" borderId="18" xfId="0" applyNumberFormat="1" applyFont="1" applyFill="1" applyBorder="1" applyAlignment="1" applyProtection="1">
      <alignment vertical="center"/>
      <protection locked="0"/>
    </xf>
    <xf numFmtId="3" fontId="35" fillId="0" borderId="32" xfId="0" applyNumberFormat="1" applyFont="1" applyFill="1" applyBorder="1" applyAlignment="1" applyProtection="1">
      <alignment vertical="center"/>
      <protection/>
    </xf>
    <xf numFmtId="49" fontId="29" fillId="0" borderId="17" xfId="0" applyNumberFormat="1" applyFont="1" applyFill="1" applyBorder="1" applyAlignment="1" applyProtection="1">
      <alignment vertical="center"/>
      <protection/>
    </xf>
    <xf numFmtId="3" fontId="29" fillId="0" borderId="18" xfId="0" applyNumberFormat="1" applyFont="1" applyFill="1" applyBorder="1" applyAlignment="1" applyProtection="1">
      <alignment vertical="center"/>
      <protection locked="0"/>
    </xf>
    <xf numFmtId="3" fontId="29" fillId="0" borderId="32" xfId="0" applyNumberFormat="1" applyFont="1" applyFill="1" applyBorder="1" applyAlignment="1" applyProtection="1">
      <alignment vertical="center"/>
      <protection/>
    </xf>
    <xf numFmtId="49" fontId="29" fillId="0" borderId="19" xfId="0" applyNumberFormat="1" applyFont="1" applyFill="1" applyBorder="1" applyAlignment="1" applyProtection="1">
      <alignment vertical="center"/>
      <protection locked="0"/>
    </xf>
    <xf numFmtId="3" fontId="29" fillId="0" borderId="20" xfId="0" applyNumberFormat="1" applyFont="1" applyFill="1" applyBorder="1" applyAlignment="1" applyProtection="1">
      <alignment vertical="center"/>
      <protection locked="0"/>
    </xf>
    <xf numFmtId="49" fontId="26" fillId="0" borderId="11" xfId="0" applyNumberFormat="1" applyFont="1" applyFill="1" applyBorder="1" applyAlignment="1" applyProtection="1">
      <alignment vertical="center"/>
      <protection/>
    </xf>
    <xf numFmtId="3" fontId="28" fillId="0" borderId="13" xfId="0" applyNumberFormat="1" applyFont="1" applyFill="1" applyBorder="1" applyAlignment="1" applyProtection="1">
      <alignment vertical="center"/>
      <protection/>
    </xf>
    <xf numFmtId="3" fontId="2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9" fillId="0" borderId="17" xfId="0" applyNumberFormat="1" applyFont="1" applyFill="1" applyBorder="1" applyAlignment="1" applyProtection="1">
      <alignment horizontal="left" vertical="center"/>
      <protection/>
    </xf>
    <xf numFmtId="49" fontId="29" fillId="0" borderId="17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72" fontId="17" fillId="0" borderId="0" xfId="0" applyNumberFormat="1" applyFont="1" applyFill="1" applyAlignment="1" applyProtection="1">
      <alignment horizontal="left" vertical="center" wrapText="1"/>
      <protection/>
    </xf>
    <xf numFmtId="172" fontId="22" fillId="0" borderId="0" xfId="0" applyNumberFormat="1" applyFont="1" applyFill="1" applyAlignment="1" applyProtection="1">
      <alignment vertical="center" wrapText="1"/>
      <protection/>
    </xf>
    <xf numFmtId="0" fontId="40" fillId="0" borderId="0" xfId="0" applyFont="1" applyAlignment="1" applyProtection="1">
      <alignment horizontal="right" vertical="top"/>
      <protection locked="0"/>
    </xf>
    <xf numFmtId="172" fontId="17" fillId="0" borderId="0" xfId="0" applyNumberFormat="1" applyFont="1" applyFill="1" applyAlignment="1">
      <alignment vertical="center" wrapText="1"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6" fillId="0" borderId="49" xfId="0" applyFont="1" applyFill="1" applyBorder="1" applyAlignment="1" applyProtection="1">
      <alignment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right" vertical="center" wrapText="1" inden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26" fillId="0" borderId="53" xfId="0" applyFont="1" applyFill="1" applyBorder="1" applyAlignment="1" applyProtection="1">
      <alignment horizontal="center" vertical="center" wrapText="1"/>
      <protection/>
    </xf>
    <xf numFmtId="172" fontId="26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15" xfId="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49" fontId="29" fillId="0" borderId="17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172" fontId="29" fillId="18" borderId="32" xfId="56" applyNumberFormat="1" applyFont="1" applyFill="1" applyBorder="1" applyAlignment="1" applyProtection="1">
      <alignment horizontal="right" vertical="center" wrapText="1" indent="1"/>
      <protection/>
    </xf>
    <xf numFmtId="49" fontId="29" fillId="0" borderId="19" xfId="56" applyNumberFormat="1" applyFont="1" applyFill="1" applyBorder="1" applyAlignment="1" applyProtection="1">
      <alignment horizontal="center" vertical="center" wrapText="1"/>
      <protection/>
    </xf>
    <xf numFmtId="172" fontId="29" fillId="18" borderId="33" xfId="56" applyNumberFormat="1" applyFont="1" applyFill="1" applyBorder="1" applyAlignment="1" applyProtection="1">
      <alignment horizontal="right" vertical="center" wrapText="1" indent="1"/>
      <protection/>
    </xf>
    <xf numFmtId="0" fontId="31" fillId="0" borderId="11" xfId="0" applyFont="1" applyBorder="1" applyAlignment="1" applyProtection="1">
      <alignment horizontal="center" wrapText="1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31" fillId="0" borderId="30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28" fillId="0" borderId="51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172" fontId="28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9" fillId="0" borderId="23" xfId="56" applyNumberFormat="1" applyFont="1" applyFill="1" applyBorder="1" applyAlignment="1" applyProtection="1">
      <alignment horizontal="center" vertical="center" wrapText="1"/>
      <protection/>
    </xf>
    <xf numFmtId="49" fontId="29" fillId="0" borderId="26" xfId="56" applyNumberFormat="1" applyFont="1" applyFill="1" applyBorder="1" applyAlignment="1" applyProtection="1">
      <alignment horizontal="center" vertical="center" wrapText="1"/>
      <protection/>
    </xf>
    <xf numFmtId="49" fontId="29" fillId="0" borderId="27" xfId="56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>
      <alignment vertical="center" wrapText="1"/>
    </xf>
    <xf numFmtId="0" fontId="31" fillId="0" borderId="3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172" fontId="17" fillId="0" borderId="0" xfId="0" applyNumberFormat="1" applyFont="1" applyFill="1" applyAlignment="1" applyProtection="1">
      <alignment vertical="center" wrapText="1"/>
      <protection/>
    </xf>
    <xf numFmtId="49" fontId="26" fillId="0" borderId="35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49" fontId="26" fillId="0" borderId="5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72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 vertical="center" wrapText="1"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/>
    </xf>
    <xf numFmtId="172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72" fontId="2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56" applyFont="1" applyFill="1" applyBorder="1" applyAlignment="1" applyProtection="1">
      <alignment horizontal="left" vertical="center" wrapText="1" indent="1"/>
      <protection/>
    </xf>
    <xf numFmtId="172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center" vertical="center" wrapText="1"/>
      <protection/>
    </xf>
    <xf numFmtId="0" fontId="42" fillId="0" borderId="55" xfId="0" applyFont="1" applyBorder="1" applyAlignment="1" applyProtection="1">
      <alignment horizontal="left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48" xfId="0" applyFont="1" applyFill="1" applyBorder="1" applyAlignment="1" applyProtection="1">
      <alignment horizontal="center" vertical="top" wrapText="1"/>
      <protection/>
    </xf>
    <xf numFmtId="0" fontId="4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 applyProtection="1">
      <alignment vertical="center" wrapText="1"/>
      <protection/>
    </xf>
    <xf numFmtId="172" fontId="29" fillId="0" borderId="16" xfId="0" applyNumberFormat="1" applyFont="1" applyFill="1" applyBorder="1" applyAlignment="1" applyProtection="1">
      <alignment vertical="center"/>
      <protection locked="0"/>
    </xf>
    <xf numFmtId="172" fontId="28" fillId="0" borderId="31" xfId="0" applyNumberFormat="1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vertical="center" wrapText="1"/>
      <protection/>
    </xf>
    <xf numFmtId="172" fontId="29" fillId="0" borderId="18" xfId="0" applyNumberFormat="1" applyFont="1" applyFill="1" applyBorder="1" applyAlignment="1" applyProtection="1">
      <alignment vertical="center"/>
      <protection locked="0"/>
    </xf>
    <xf numFmtId="172" fontId="28" fillId="0" borderId="32" xfId="0" applyNumberFormat="1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172" fontId="29" fillId="0" borderId="20" xfId="0" applyNumberFormat="1" applyFont="1" applyFill="1" applyBorder="1" applyAlignment="1" applyProtection="1">
      <alignment vertical="center"/>
      <protection locked="0"/>
    </xf>
    <xf numFmtId="172" fontId="28" fillId="0" borderId="33" xfId="0" applyNumberFormat="1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72" fontId="28" fillId="0" borderId="13" xfId="0" applyNumberFormat="1" applyFont="1" applyFill="1" applyBorder="1" applyAlignment="1" applyProtection="1">
      <alignment vertical="center"/>
      <protection/>
    </xf>
    <xf numFmtId="172" fontId="28" fillId="0" borderId="14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72" fontId="2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0" fontId="29" fillId="0" borderId="0" xfId="56" applyFont="1" applyFill="1">
      <alignment/>
      <protection/>
    </xf>
    <xf numFmtId="0" fontId="0" fillId="0" borderId="0" xfId="56" applyFont="1" applyFill="1">
      <alignment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30" fillId="0" borderId="17" xfId="0" applyFont="1" applyBorder="1" applyAlignment="1" applyProtection="1">
      <alignment vertical="center" wrapText="1"/>
      <protection/>
    </xf>
    <xf numFmtId="0" fontId="30" fillId="0" borderId="19" xfId="0" applyFont="1" applyBorder="1" applyAlignment="1" applyProtection="1">
      <alignment vertical="center" wrapText="1"/>
      <protection/>
    </xf>
    <xf numFmtId="0" fontId="31" fillId="0" borderId="30" xfId="0" applyFont="1" applyBorder="1" applyAlignment="1" applyProtection="1">
      <alignment vertical="center" wrapText="1"/>
      <protection/>
    </xf>
    <xf numFmtId="0" fontId="23" fillId="0" borderId="56" xfId="56" applyFont="1" applyFill="1" applyBorder="1" applyAlignment="1" applyProtection="1">
      <alignment horizontal="center" vertical="center" wrapText="1"/>
      <protection/>
    </xf>
    <xf numFmtId="0" fontId="23" fillId="0" borderId="56" xfId="56" applyFont="1" applyFill="1" applyBorder="1" applyAlignment="1" applyProtection="1">
      <alignment vertical="center" wrapText="1"/>
      <protection/>
    </xf>
    <xf numFmtId="172" fontId="23" fillId="0" borderId="5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56" xfId="56" applyFont="1" applyFill="1" applyBorder="1" applyAlignment="1" applyProtection="1">
      <alignment horizontal="right" vertical="center" wrapText="1" indent="1"/>
      <protection locked="0"/>
    </xf>
    <xf numFmtId="172" fontId="29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56" applyFont="1" applyFill="1">
      <alignment/>
      <protection/>
    </xf>
    <xf numFmtId="172" fontId="25" fillId="0" borderId="0" xfId="0" applyNumberFormat="1" applyFont="1" applyFill="1" applyAlignment="1" applyProtection="1">
      <alignment horizontal="right"/>
      <protection/>
    </xf>
    <xf numFmtId="172" fontId="38" fillId="0" borderId="0" xfId="0" applyNumberFormat="1" applyFont="1" applyFill="1" applyAlignment="1" applyProtection="1">
      <alignment vertical="center"/>
      <protection/>
    </xf>
    <xf numFmtId="172" fontId="26" fillId="0" borderId="57" xfId="0" applyNumberFormat="1" applyFont="1" applyFill="1" applyBorder="1" applyAlignment="1" applyProtection="1">
      <alignment horizontal="center" vertical="center"/>
      <protection/>
    </xf>
    <xf numFmtId="172" fontId="26" fillId="0" borderId="36" xfId="0" applyNumberFormat="1" applyFont="1" applyFill="1" applyBorder="1" applyAlignment="1" applyProtection="1">
      <alignment horizontal="center" vertical="center" wrapText="1"/>
      <protection/>
    </xf>
    <xf numFmtId="172" fontId="38" fillId="0" borderId="0" xfId="0" applyNumberFormat="1" applyFont="1" applyFill="1" applyAlignment="1" applyProtection="1">
      <alignment horizontal="center" vertical="center"/>
      <protection/>
    </xf>
    <xf numFmtId="172" fontId="28" fillId="0" borderId="51" xfId="0" applyNumberFormat="1" applyFont="1" applyFill="1" applyBorder="1" applyAlignment="1" applyProtection="1">
      <alignment horizontal="center" vertical="center" wrapText="1"/>
      <protection/>
    </xf>
    <xf numFmtId="172" fontId="28" fillId="0" borderId="58" xfId="0" applyNumberFormat="1" applyFont="1" applyFill="1" applyBorder="1" applyAlignment="1" applyProtection="1">
      <alignment horizontal="center" vertical="center" wrapText="1"/>
      <protection/>
    </xf>
    <xf numFmtId="172" fontId="28" fillId="0" borderId="44" xfId="0" applyNumberFormat="1" applyFont="1" applyFill="1" applyBorder="1" applyAlignment="1" applyProtection="1">
      <alignment horizontal="center" vertical="center" wrapText="1"/>
      <protection/>
    </xf>
    <xf numFmtId="172" fontId="38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39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39" xfId="0" applyNumberFormat="1" applyFont="1" applyFill="1" applyBorder="1" applyAlignment="1" applyProtection="1">
      <alignment vertical="center" wrapText="1"/>
      <protection/>
    </xf>
    <xf numFmtId="172" fontId="29" fillId="0" borderId="39" xfId="0" applyNumberFormat="1" applyFont="1" applyFill="1" applyBorder="1" applyAlignment="1" applyProtection="1">
      <alignment vertical="center" wrapText="1"/>
      <protection/>
    </xf>
    <xf numFmtId="172" fontId="0" fillId="18" borderId="58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72" fontId="41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172" fontId="41" fillId="0" borderId="0" xfId="0" applyNumberFormat="1" applyFont="1" applyFill="1" applyAlignment="1">
      <alignment vertical="center" wrapText="1"/>
    </xf>
    <xf numFmtId="172" fontId="25" fillId="0" borderId="0" xfId="0" applyNumberFormat="1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 applyProtection="1">
      <alignment horizontal="left" vertical="center" wrapText="1" indent="1"/>
      <protection/>
    </xf>
    <xf numFmtId="172" fontId="29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7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 applyProtection="1">
      <alignment horizontal="left" vertical="center" wrapText="1" indent="1"/>
      <protection/>
    </xf>
    <xf numFmtId="172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5" xfId="0" applyFont="1" applyFill="1" applyBorder="1" applyAlignment="1" applyProtection="1">
      <alignment horizontal="left" vertical="center" wrapText="1" indent="8"/>
      <protection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 applyProtection="1">
      <alignment vertical="center" wrapText="1"/>
      <protection locked="0"/>
    </xf>
    <xf numFmtId="172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Fill="1" applyBorder="1" applyAlignment="1" applyProtection="1">
      <alignment vertical="center" wrapText="1"/>
      <protection/>
    </xf>
    <xf numFmtId="172" fontId="28" fillId="0" borderId="21" xfId="0" applyNumberFormat="1" applyFont="1" applyFill="1" applyBorder="1" applyAlignment="1" applyProtection="1">
      <alignment vertical="center" wrapText="1"/>
      <protection/>
    </xf>
    <xf numFmtId="172" fontId="28" fillId="0" borderId="6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17" fillId="0" borderId="0" xfId="57" applyFill="1" applyProtection="1">
      <alignment/>
      <protection/>
    </xf>
    <xf numFmtId="0" fontId="17" fillId="0" borderId="0" xfId="57" applyFill="1" applyProtection="1">
      <alignment/>
      <protection locked="0"/>
    </xf>
    <xf numFmtId="0" fontId="25" fillId="0" borderId="0" xfId="0" applyFont="1" applyFill="1" applyAlignment="1">
      <alignment horizontal="right"/>
    </xf>
    <xf numFmtId="0" fontId="26" fillId="0" borderId="12" xfId="57" applyFont="1" applyFill="1" applyBorder="1" applyAlignment="1" applyProtection="1">
      <alignment horizontal="center" vertical="center" wrapText="1"/>
      <protection/>
    </xf>
    <xf numFmtId="0" fontId="26" fillId="0" borderId="22" xfId="57" applyFont="1" applyFill="1" applyBorder="1" applyAlignment="1" applyProtection="1">
      <alignment horizontal="center" vertical="center"/>
      <protection/>
    </xf>
    <xf numFmtId="0" fontId="26" fillId="0" borderId="34" xfId="57" applyFont="1" applyFill="1" applyBorder="1" applyAlignment="1" applyProtection="1">
      <alignment horizontal="center" vertical="center"/>
      <protection/>
    </xf>
    <xf numFmtId="0" fontId="29" fillId="0" borderId="11" xfId="57" applyFont="1" applyFill="1" applyBorder="1" applyAlignment="1" applyProtection="1">
      <alignment horizontal="left" vertical="center" indent="1"/>
      <protection/>
    </xf>
    <xf numFmtId="0" fontId="17" fillId="0" borderId="0" xfId="57" applyFill="1" applyAlignment="1" applyProtection="1">
      <alignment vertical="center"/>
      <protection/>
    </xf>
    <xf numFmtId="0" fontId="29" fillId="0" borderId="26" xfId="57" applyFont="1" applyFill="1" applyBorder="1" applyAlignment="1" applyProtection="1">
      <alignment horizontal="left" vertical="center" inden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172" fontId="29" fillId="0" borderId="45" xfId="57" applyNumberFormat="1" applyFont="1" applyFill="1" applyBorder="1" applyAlignment="1" applyProtection="1">
      <alignment vertical="center"/>
      <protection/>
    </xf>
    <xf numFmtId="0" fontId="29" fillId="0" borderId="17" xfId="57" applyFont="1" applyFill="1" applyBorder="1" applyAlignment="1" applyProtection="1">
      <alignment horizontal="left" vertical="center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72" fontId="29" fillId="0" borderId="18" xfId="57" applyNumberFormat="1" applyFont="1" applyFill="1" applyBorder="1" applyAlignment="1" applyProtection="1">
      <alignment vertical="center"/>
      <protection locked="0"/>
    </xf>
    <xf numFmtId="172" fontId="29" fillId="0" borderId="32" xfId="57" applyNumberFormat="1" applyFont="1" applyFill="1" applyBorder="1" applyAlignment="1" applyProtection="1">
      <alignment vertical="center"/>
      <protection/>
    </xf>
    <xf numFmtId="0" fontId="17" fillId="0" borderId="0" xfId="57" applyFill="1" applyAlignment="1" applyProtection="1">
      <alignment vertical="center"/>
      <protection locked="0"/>
    </xf>
    <xf numFmtId="0" fontId="29" fillId="0" borderId="16" xfId="57" applyFont="1" applyFill="1" applyBorder="1" applyAlignment="1" applyProtection="1">
      <alignment horizontal="left" vertical="center" wrapText="1" indent="1"/>
      <protection/>
    </xf>
    <xf numFmtId="172" fontId="29" fillId="0" borderId="16" xfId="57" applyNumberFormat="1" applyFont="1" applyFill="1" applyBorder="1" applyAlignment="1" applyProtection="1">
      <alignment vertical="center"/>
      <protection locked="0"/>
    </xf>
    <xf numFmtId="172" fontId="29" fillId="0" borderId="31" xfId="57" applyNumberFormat="1" applyFont="1" applyFill="1" applyBorder="1" applyAlignment="1" applyProtection="1">
      <alignment vertical="center"/>
      <protection/>
    </xf>
    <xf numFmtId="0" fontId="29" fillId="0" borderId="18" xfId="57" applyFont="1" applyFill="1" applyBorder="1" applyAlignment="1" applyProtection="1">
      <alignment horizontal="left" vertical="center" indent="1"/>
      <protection/>
    </xf>
    <xf numFmtId="0" fontId="29" fillId="0" borderId="17" xfId="57" applyFont="1" applyFill="1" applyBorder="1" applyAlignment="1" applyProtection="1">
      <alignment horizontal="center" vertical="center"/>
      <protection/>
    </xf>
    <xf numFmtId="0" fontId="29" fillId="0" borderId="11" xfId="57" applyFont="1" applyFill="1" applyBorder="1" applyAlignment="1" applyProtection="1">
      <alignment horizontal="center" vertical="center"/>
      <protection/>
    </xf>
    <xf numFmtId="0" fontId="26" fillId="0" borderId="13" xfId="57" applyFont="1" applyFill="1" applyBorder="1" applyAlignment="1" applyProtection="1">
      <alignment horizontal="left" vertical="center" indent="1"/>
      <protection/>
    </xf>
    <xf numFmtId="172" fontId="28" fillId="0" borderId="13" xfId="57" applyNumberFormat="1" applyFont="1" applyFill="1" applyBorder="1" applyAlignment="1" applyProtection="1">
      <alignment vertical="center"/>
      <protection/>
    </xf>
    <xf numFmtId="172" fontId="28" fillId="0" borderId="14" xfId="57" applyNumberFormat="1" applyFont="1" applyFill="1" applyBorder="1" applyAlignment="1" applyProtection="1">
      <alignment vertical="center"/>
      <protection/>
    </xf>
    <xf numFmtId="0" fontId="29" fillId="0" borderId="15" xfId="57" applyFont="1" applyFill="1" applyBorder="1" applyAlignment="1" applyProtection="1">
      <alignment horizontal="center" vertical="center"/>
      <protection/>
    </xf>
    <xf numFmtId="0" fontId="29" fillId="0" borderId="16" xfId="57" applyFont="1" applyFill="1" applyBorder="1" applyAlignment="1" applyProtection="1">
      <alignment horizontal="left" vertical="center" indent="1"/>
      <protection/>
    </xf>
    <xf numFmtId="0" fontId="28" fillId="0" borderId="11" xfId="57" applyFont="1" applyFill="1" applyBorder="1" applyAlignment="1" applyProtection="1">
      <alignment horizontal="center" vertical="center"/>
      <protection/>
    </xf>
    <xf numFmtId="0" fontId="26" fillId="0" borderId="13" xfId="57" applyFont="1" applyFill="1" applyBorder="1" applyAlignment="1" applyProtection="1">
      <alignment horizontal="left" indent="1"/>
      <protection/>
    </xf>
    <xf numFmtId="172" fontId="28" fillId="0" borderId="13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8" fillId="0" borderId="0" xfId="57" applyFont="1" applyFill="1" applyProtection="1">
      <alignment/>
      <protection locked="0"/>
    </xf>
    <xf numFmtId="0" fontId="23" fillId="0" borderId="0" xfId="57" applyFont="1" applyFill="1" applyProtection="1">
      <alignment/>
      <protection locked="0"/>
    </xf>
    <xf numFmtId="0" fontId="32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right" vertical="center" indent="1"/>
      <protection/>
    </xf>
    <xf numFmtId="0" fontId="29" fillId="0" borderId="24" xfId="0" applyFont="1" applyBorder="1" applyAlignment="1" applyProtection="1">
      <alignment horizontal="left" vertical="center" indent="1"/>
      <protection locked="0"/>
    </xf>
    <xf numFmtId="3" fontId="29" fillId="0" borderId="35" xfId="0" applyNumberFormat="1" applyFont="1" applyBorder="1" applyAlignment="1" applyProtection="1">
      <alignment horizontal="right" vertical="center" indent="1"/>
      <protection locked="0"/>
    </xf>
    <xf numFmtId="0" fontId="29" fillId="0" borderId="17" xfId="0" applyFont="1" applyBorder="1" applyAlignment="1" applyProtection="1">
      <alignment horizontal="right" vertical="center" indent="1"/>
      <protection/>
    </xf>
    <xf numFmtId="0" fontId="29" fillId="0" borderId="18" xfId="0" applyFont="1" applyBorder="1" applyAlignment="1" applyProtection="1">
      <alignment horizontal="left" vertical="center" indent="1"/>
      <protection locked="0"/>
    </xf>
    <xf numFmtId="3" fontId="29" fillId="0" borderId="32" xfId="0" applyNumberFormat="1" applyFont="1" applyBorder="1" applyAlignment="1" applyProtection="1">
      <alignment horizontal="right" vertical="center" indent="1"/>
      <protection locked="0"/>
    </xf>
    <xf numFmtId="3" fontId="29" fillId="0" borderId="32" xfId="0" applyNumberFormat="1" applyFont="1" applyFill="1" applyBorder="1" applyAlignment="1" applyProtection="1">
      <alignment horizontal="right" vertical="center" indent="1"/>
      <protection locked="0"/>
    </xf>
    <xf numFmtId="0" fontId="29" fillId="0" borderId="20" xfId="0" applyFont="1" applyBorder="1" applyAlignment="1" applyProtection="1">
      <alignment horizontal="left" vertical="center" indent="1"/>
      <protection locked="0"/>
    </xf>
    <xf numFmtId="3" fontId="29" fillId="0" borderId="33" xfId="0" applyNumberFormat="1" applyFont="1" applyFill="1" applyBorder="1" applyAlignment="1" applyProtection="1">
      <alignment horizontal="right" vertical="center" indent="1"/>
      <protection locked="0"/>
    </xf>
    <xf numFmtId="172" fontId="0" fillId="19" borderId="39" xfId="0" applyNumberFormat="1" applyFont="1" applyFill="1" applyBorder="1" applyAlignment="1" applyProtection="1">
      <alignment horizontal="left" vertical="center" wrapText="1" indent="2"/>
      <protection/>
    </xf>
    <xf numFmtId="3" fontId="27" fillId="0" borderId="14" xfId="0" applyNumberFormat="1" applyFont="1" applyFill="1" applyBorder="1" applyAlignment="1" applyProtection="1">
      <alignment horizontal="right" vertical="center" indent="1"/>
      <protection/>
    </xf>
    <xf numFmtId="0" fontId="26" fillId="0" borderId="61" xfId="57" applyFont="1" applyFill="1" applyBorder="1" applyAlignment="1" applyProtection="1">
      <alignment horizontal="center" vertical="center" wrapText="1"/>
      <protection/>
    </xf>
    <xf numFmtId="0" fontId="26" fillId="0" borderId="62" xfId="57" applyFont="1" applyFill="1" applyBorder="1" applyAlignment="1" applyProtection="1">
      <alignment horizontal="center" vertical="center"/>
      <protection/>
    </xf>
    <xf numFmtId="0" fontId="26" fillId="0" borderId="63" xfId="57" applyFont="1" applyFill="1" applyBorder="1" applyAlignment="1" applyProtection="1">
      <alignment horizontal="center" vertical="center"/>
      <protection/>
    </xf>
    <xf numFmtId="0" fontId="29" fillId="0" borderId="64" xfId="57" applyFont="1" applyFill="1" applyBorder="1" applyAlignment="1" applyProtection="1">
      <alignment horizontal="left" vertical="center" indent="1"/>
      <protection/>
    </xf>
    <xf numFmtId="0" fontId="29" fillId="0" borderId="65" xfId="57" applyFont="1" applyFill="1" applyBorder="1" applyAlignment="1" applyProtection="1">
      <alignment horizontal="left" vertical="center" indent="1"/>
      <protection/>
    </xf>
    <xf numFmtId="0" fontId="26" fillId="0" borderId="66" xfId="57" applyFont="1" applyFill="1" applyBorder="1" applyAlignment="1" applyProtection="1">
      <alignment horizontal="left" vertical="center" indent="1"/>
      <protection/>
    </xf>
    <xf numFmtId="172" fontId="28" fillId="0" borderId="67" xfId="57" applyNumberFormat="1" applyFont="1" applyFill="1" applyBorder="1" applyAlignment="1" applyProtection="1">
      <alignment vertical="center"/>
      <protection/>
    </xf>
    <xf numFmtId="0" fontId="29" fillId="0" borderId="68" xfId="57" applyFont="1" applyFill="1" applyBorder="1" applyAlignment="1" applyProtection="1">
      <alignment horizontal="left" vertical="center" indent="1"/>
      <protection/>
    </xf>
    <xf numFmtId="0" fontId="28" fillId="0" borderId="64" xfId="57" applyFont="1" applyFill="1" applyBorder="1" applyAlignment="1" applyProtection="1">
      <alignment horizontal="left" vertical="center" indent="1"/>
      <protection/>
    </xf>
    <xf numFmtId="0" fontId="26" fillId="0" borderId="66" xfId="57" applyFont="1" applyFill="1" applyBorder="1" applyAlignment="1" applyProtection="1">
      <alignment horizontal="left" indent="1"/>
      <protection/>
    </xf>
    <xf numFmtId="172" fontId="28" fillId="0" borderId="67" xfId="57" applyNumberFormat="1" applyFont="1" applyFill="1" applyBorder="1" applyAlignment="1" applyProtection="1">
      <alignment horizontal="center"/>
      <protection/>
    </xf>
    <xf numFmtId="0" fontId="0" fillId="0" borderId="39" xfId="0" applyFont="1" applyBorder="1" applyAlignment="1">
      <alignment wrapText="1"/>
    </xf>
    <xf numFmtId="0" fontId="26" fillId="20" borderId="24" xfId="0" applyFont="1" applyFill="1" applyBorder="1" applyAlignment="1" applyProtection="1">
      <alignment horizontal="center" vertical="center"/>
      <protection/>
    </xf>
    <xf numFmtId="0" fontId="0" fillId="0" borderId="39" xfId="56" applyFont="1" applyBorder="1" applyAlignment="1">
      <alignment wrapText="1"/>
      <protection/>
    </xf>
    <xf numFmtId="0" fontId="0" fillId="0" borderId="39" xfId="0" applyBorder="1" applyAlignment="1">
      <alignment wrapText="1"/>
    </xf>
    <xf numFmtId="0" fontId="17" fillId="0" borderId="0" xfId="56" applyFont="1" applyBorder="1">
      <alignment/>
      <protection/>
    </xf>
    <xf numFmtId="3" fontId="0" fillId="0" borderId="0" xfId="40" applyNumberFormat="1" applyFill="1" applyBorder="1" applyAlignment="1" applyProtection="1">
      <alignment/>
      <protection/>
    </xf>
    <xf numFmtId="49" fontId="28" fillId="0" borderId="39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9" xfId="0" applyNumberFormat="1" applyFont="1" applyFill="1" applyBorder="1" applyAlignment="1" applyProtection="1">
      <alignment vertical="center" wrapText="1"/>
      <protection locked="0"/>
    </xf>
    <xf numFmtId="49" fontId="2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vertical="center" wrapText="1"/>
    </xf>
    <xf numFmtId="0" fontId="30" fillId="0" borderId="69" xfId="0" applyFont="1" applyFill="1" applyBorder="1" applyAlignment="1" applyProtection="1">
      <alignment horizontal="left" vertical="center" wrapText="1"/>
      <protection locked="0"/>
    </xf>
    <xf numFmtId="172" fontId="30" fillId="0" borderId="69" xfId="0" applyNumberFormat="1" applyFont="1" applyFill="1" applyBorder="1" applyAlignment="1" applyProtection="1">
      <alignment horizontal="right" vertical="center" wrapText="1"/>
      <protection locked="0"/>
    </xf>
    <xf numFmtId="2" fontId="30" fillId="0" borderId="69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4" xfId="0" applyNumberFormat="1" applyFont="1" applyFill="1" applyBorder="1" applyAlignment="1" applyProtection="1" quotePrefix="1">
      <alignment horizontal="center" vertical="center"/>
      <protection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0" borderId="56" xfId="0" applyBorder="1" applyAlignment="1">
      <alignment/>
    </xf>
    <xf numFmtId="172" fontId="28" fillId="0" borderId="14" xfId="57" applyNumberFormat="1" applyFont="1" applyFill="1" applyBorder="1" applyProtection="1">
      <alignment/>
      <protection/>
    </xf>
    <xf numFmtId="3" fontId="29" fillId="0" borderId="18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172" fontId="26" fillId="0" borderId="39" xfId="0" applyNumberFormat="1" applyFont="1" applyFill="1" applyBorder="1" applyAlignment="1" applyProtection="1">
      <alignment horizontal="center" vertical="center" wrapText="1"/>
      <protection/>
    </xf>
    <xf numFmtId="172" fontId="36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Fill="1" applyAlignment="1" applyProtection="1">
      <alignment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13" xfId="56" applyFont="1" applyFill="1" applyBorder="1" applyAlignment="1" applyProtection="1">
      <alignment vertical="center" wrapText="1"/>
      <protection/>
    </xf>
    <xf numFmtId="0" fontId="27" fillId="0" borderId="0" xfId="56" applyFont="1" applyFill="1" applyProtection="1">
      <alignment/>
      <protection/>
    </xf>
    <xf numFmtId="0" fontId="48" fillId="0" borderId="0" xfId="56" applyFont="1" applyFill="1" applyProtection="1">
      <alignment/>
      <protection/>
    </xf>
    <xf numFmtId="0" fontId="27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0" fillId="0" borderId="0" xfId="56" applyFont="1" applyFill="1" applyBorder="1" applyProtection="1">
      <alignment/>
      <protection/>
    </xf>
    <xf numFmtId="0" fontId="27" fillId="0" borderId="39" xfId="56" applyFont="1" applyFill="1" applyBorder="1" applyAlignment="1" applyProtection="1">
      <alignment horizontal="center" vertical="center" wrapText="1"/>
      <protection/>
    </xf>
    <xf numFmtId="0" fontId="27" fillId="0" borderId="70" xfId="56" applyFont="1" applyFill="1" applyBorder="1" applyAlignment="1" applyProtection="1">
      <alignment horizontal="center" vertical="center" wrapText="1"/>
      <protection/>
    </xf>
    <xf numFmtId="172" fontId="27" fillId="0" borderId="39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40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2" xfId="56" applyFont="1" applyFill="1" applyBorder="1" applyAlignment="1" applyProtection="1">
      <alignment horizontal="left" vertical="center" wrapText="1" indent="1"/>
      <protection/>
    </xf>
    <xf numFmtId="172" fontId="27" fillId="0" borderId="70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73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172" fontId="32" fillId="0" borderId="39" xfId="0" applyNumberFormat="1" applyFont="1" applyBorder="1" applyAlignment="1" applyProtection="1">
      <alignment horizontal="right" vertical="center" wrapText="1" indent="1"/>
      <protection/>
    </xf>
    <xf numFmtId="172" fontId="2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4" xfId="56" applyFont="1" applyFill="1" applyBorder="1" applyAlignment="1" applyProtection="1">
      <alignment horizontal="center" vertical="center" wrapText="1"/>
      <protection/>
    </xf>
    <xf numFmtId="0" fontId="27" fillId="0" borderId="56" xfId="56" applyFont="1" applyFill="1" applyBorder="1" applyAlignment="1" applyProtection="1">
      <alignment vertical="center" wrapText="1"/>
      <protection/>
    </xf>
    <xf numFmtId="0" fontId="0" fillId="0" borderId="75" xfId="56" applyFont="1" applyFill="1" applyBorder="1" applyAlignment="1" applyProtection="1">
      <alignment horizontal="left" vertical="center" wrapText="1" indent="1"/>
      <protection/>
    </xf>
    <xf numFmtId="0" fontId="0" fillId="0" borderId="72" xfId="56" applyFont="1" applyFill="1" applyBorder="1" applyAlignment="1" applyProtection="1">
      <alignment horizontal="left" indent="6"/>
      <protection/>
    </xf>
    <xf numFmtId="0" fontId="0" fillId="0" borderId="72" xfId="56" applyFont="1" applyFill="1" applyBorder="1" applyAlignment="1" applyProtection="1">
      <alignment horizontal="left" vertical="center" wrapText="1" indent="6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76" xfId="56" applyFont="1" applyFill="1" applyBorder="1" applyAlignment="1" applyProtection="1">
      <alignment horizontal="left" vertical="center" wrapText="1" indent="6"/>
      <protection/>
    </xf>
    <xf numFmtId="0" fontId="27" fillId="0" borderId="54" xfId="56" applyFont="1" applyFill="1" applyBorder="1" applyAlignment="1" applyProtection="1">
      <alignment vertical="center" wrapText="1"/>
      <protection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0" fontId="47" fillId="0" borderId="53" xfId="0" applyFont="1" applyBorder="1" applyAlignment="1" applyProtection="1">
      <alignment horizontal="left" vertical="center" wrapText="1" indent="1"/>
      <protection/>
    </xf>
    <xf numFmtId="0" fontId="47" fillId="0" borderId="72" xfId="0" applyFont="1" applyBorder="1" applyAlignment="1" applyProtection="1">
      <alignment horizontal="left" vertical="center" wrapText="1" indent="1"/>
      <protection/>
    </xf>
    <xf numFmtId="0" fontId="0" fillId="0" borderId="77" xfId="56" applyFont="1" applyFill="1" applyBorder="1" applyAlignment="1" applyProtection="1">
      <alignment horizontal="left" vertical="center" wrapText="1" indent="6"/>
      <protection/>
    </xf>
    <xf numFmtId="0" fontId="27" fillId="0" borderId="54" xfId="56" applyFont="1" applyFill="1" applyBorder="1" applyAlignment="1" applyProtection="1">
      <alignment horizontal="left" vertical="center" wrapText="1" indent="1"/>
      <protection/>
    </xf>
    <xf numFmtId="0" fontId="27" fillId="0" borderId="54" xfId="56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0" fontId="27" fillId="0" borderId="70" xfId="56" applyFont="1" applyFill="1" applyBorder="1" applyAlignment="1" applyProtection="1">
      <alignment horizontal="left" vertical="center" wrapText="1" indent="1"/>
      <protection/>
    </xf>
    <xf numFmtId="49" fontId="0" fillId="0" borderId="73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41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4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71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74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49" fontId="0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78" xfId="0" applyFont="1" applyBorder="1" applyAlignment="1" applyProtection="1">
      <alignment horizontal="left" vertical="center" wrapText="1" indent="1"/>
      <protection/>
    </xf>
    <xf numFmtId="0" fontId="27" fillId="0" borderId="56" xfId="56" applyFont="1" applyFill="1" applyBorder="1" applyAlignment="1" applyProtection="1">
      <alignment horizontal="center" vertical="center" wrapText="1"/>
      <protection/>
    </xf>
    <xf numFmtId="0" fontId="47" fillId="0" borderId="77" xfId="0" applyFont="1" applyBorder="1" applyAlignment="1" applyProtection="1">
      <alignment horizontal="left" wrapText="1" indent="1"/>
      <protection/>
    </xf>
    <xf numFmtId="0" fontId="47" fillId="0" borderId="72" xfId="0" applyFont="1" applyBorder="1" applyAlignment="1" applyProtection="1">
      <alignment horizontal="left" wrapText="1" indent="1"/>
      <protection/>
    </xf>
    <xf numFmtId="0" fontId="47" fillId="0" borderId="53" xfId="0" applyFont="1" applyBorder="1" applyAlignment="1" applyProtection="1">
      <alignment horizontal="left" wrapText="1" indent="1"/>
      <protection/>
    </xf>
    <xf numFmtId="0" fontId="32" fillId="0" borderId="54" xfId="0" applyFont="1" applyBorder="1" applyAlignment="1" applyProtection="1">
      <alignment horizontal="left" vertical="center" wrapText="1" indent="1"/>
      <protection/>
    </xf>
    <xf numFmtId="0" fontId="47" fillId="0" borderId="72" xfId="0" applyFont="1" applyBorder="1" applyAlignment="1" applyProtection="1" quotePrefix="1">
      <alignment horizontal="left" wrapText="1" indent="1"/>
      <protection/>
    </xf>
    <xf numFmtId="49" fontId="47" fillId="0" borderId="72" xfId="0" applyNumberFormat="1" applyFont="1" applyBorder="1" applyAlignment="1" applyProtection="1">
      <alignment horizontal="left" wrapText="1" indent="1"/>
      <protection/>
    </xf>
    <xf numFmtId="0" fontId="47" fillId="0" borderId="77" xfId="0" applyFont="1" applyBorder="1" applyAlignment="1" applyProtection="1">
      <alignment horizontal="left" vertical="top" wrapText="1" indent="1"/>
      <protection/>
    </xf>
    <xf numFmtId="0" fontId="32" fillId="0" borderId="54" xfId="0" applyFont="1" applyBorder="1" applyAlignment="1" applyProtection="1">
      <alignment wrapText="1"/>
      <protection/>
    </xf>
    <xf numFmtId="0" fontId="32" fillId="0" borderId="10" xfId="0" applyFont="1" applyBorder="1" applyAlignment="1" applyProtection="1">
      <alignment wrapText="1"/>
      <protection/>
    </xf>
    <xf numFmtId="0" fontId="32" fillId="0" borderId="39" xfId="0" applyFont="1" applyBorder="1" applyAlignment="1" applyProtection="1">
      <alignment horizontal="center" wrapText="1"/>
      <protection/>
    </xf>
    <xf numFmtId="49" fontId="27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78" xfId="0" applyFont="1" applyBorder="1" applyAlignment="1" applyProtection="1">
      <alignment horizontal="center" wrapText="1"/>
      <protection/>
    </xf>
    <xf numFmtId="0" fontId="32" fillId="0" borderId="54" xfId="0" applyFont="1" applyBorder="1" applyAlignment="1" applyProtection="1">
      <alignment horizontal="left" wrapText="1" indent="1"/>
      <protection/>
    </xf>
    <xf numFmtId="0" fontId="47" fillId="0" borderId="73" xfId="0" applyFont="1" applyBorder="1" applyAlignment="1" applyProtection="1">
      <alignment horizontal="center" wrapText="1"/>
      <protection/>
    </xf>
    <xf numFmtId="0" fontId="47" fillId="0" borderId="75" xfId="0" applyFont="1" applyBorder="1" applyAlignment="1" applyProtection="1">
      <alignment horizontal="left" vertical="center" wrapText="1" indent="1"/>
      <protection/>
    </xf>
    <xf numFmtId="172" fontId="0" fillId="0" borderId="73" xfId="56" applyNumberFormat="1" applyFont="1" applyFill="1" applyBorder="1" applyAlignment="1" applyProtection="1">
      <alignment horizontal="right" vertical="center" wrapText="1" indent="1"/>
      <protection/>
    </xf>
    <xf numFmtId="0" fontId="47" fillId="0" borderId="72" xfId="0" applyFont="1" applyBorder="1" applyAlignment="1" applyProtection="1">
      <alignment wrapText="1"/>
      <protection/>
    </xf>
    <xf numFmtId="0" fontId="47" fillId="0" borderId="41" xfId="0" applyFont="1" applyBorder="1" applyAlignment="1" applyProtection="1">
      <alignment horizontal="center" wrapText="1"/>
      <protection/>
    </xf>
    <xf numFmtId="172" fontId="0" fillId="0" borderId="41" xfId="56" applyNumberFormat="1" applyFont="1" applyFill="1" applyBorder="1" applyAlignment="1" applyProtection="1">
      <alignment horizontal="right" vertical="center" wrapText="1" indent="1"/>
      <protection/>
    </xf>
    <xf numFmtId="0" fontId="47" fillId="0" borderId="37" xfId="0" applyFont="1" applyBorder="1" applyAlignment="1" applyProtection="1">
      <alignment horizontal="left" wrapText="1" indent="1"/>
      <protection/>
    </xf>
    <xf numFmtId="0" fontId="47" fillId="0" borderId="79" xfId="0" applyFont="1" applyBorder="1" applyAlignment="1" applyProtection="1">
      <alignment horizontal="left" wrapText="1" indent="1"/>
      <protection/>
    </xf>
    <xf numFmtId="172" fontId="0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3" xfId="56" applyFont="1" applyFill="1" applyBorder="1" applyAlignment="1" applyProtection="1">
      <alignment horizontal="left" vertical="center" wrapText="1" indent="1"/>
      <protection/>
    </xf>
    <xf numFmtId="0" fontId="0" fillId="0" borderId="75" xfId="56" applyFont="1" applyFill="1" applyBorder="1" applyAlignment="1" applyProtection="1">
      <alignment horizontal="left" vertical="center" wrapText="1" indent="1"/>
      <protection/>
    </xf>
    <xf numFmtId="172" fontId="0" fillId="0" borderId="73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72" xfId="56" applyFont="1" applyFill="1" applyBorder="1" applyAlignment="1" applyProtection="1">
      <alignment horizontal="left" vertical="center" wrapText="1" indent="1"/>
      <protection/>
    </xf>
    <xf numFmtId="0" fontId="0" fillId="0" borderId="41" xfId="56" applyFont="1" applyFill="1" applyBorder="1" applyAlignment="1" applyProtection="1">
      <alignment horizontal="left" vertical="center" wrapText="1" indent="1"/>
      <protection/>
    </xf>
    <xf numFmtId="172" fontId="0" fillId="0" borderId="41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7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76" xfId="56" applyFont="1" applyFill="1" applyBorder="1" applyAlignment="1" applyProtection="1">
      <alignment horizontal="left" vertical="center" wrapText="1" indent="1"/>
      <protection/>
    </xf>
    <xf numFmtId="172" fontId="0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6" applyNumberFormat="1" applyFont="1" applyFill="1" applyAlignment="1" applyProtection="1">
      <alignment horizontal="right" vertical="center" indent="1"/>
      <protection/>
    </xf>
    <xf numFmtId="172" fontId="26" fillId="0" borderId="51" xfId="0" applyNumberFormat="1" applyFont="1" applyFill="1" applyBorder="1" applyAlignment="1" applyProtection="1">
      <alignment horizontal="center" vertical="center" wrapText="1"/>
      <protection/>
    </xf>
    <xf numFmtId="172" fontId="29" fillId="0" borderId="80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8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81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72" fontId="28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9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46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1" xfId="0" applyNumberFormat="1" applyFont="1" applyFill="1" applyBorder="1" applyAlignment="1" applyProtection="1">
      <alignment horizontal="left" vertical="center" wrapText="1" indent="1"/>
      <protection/>
    </xf>
    <xf numFmtId="172" fontId="46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8" xfId="0" applyFont="1" applyFill="1" applyBorder="1" applyAlignment="1" applyProtection="1">
      <alignment horizontal="left" vertical="center" indent="1"/>
      <protection locked="0"/>
    </xf>
    <xf numFmtId="49" fontId="26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0" fontId="31" fillId="0" borderId="58" xfId="0" applyFont="1" applyBorder="1" applyAlignment="1" applyProtection="1">
      <alignment horizontal="left" vertical="center" wrapText="1" indent="1"/>
      <protection/>
    </xf>
    <xf numFmtId="3" fontId="17" fillId="0" borderId="0" xfId="57" applyNumberFormat="1" applyFill="1" applyAlignment="1" applyProtection="1">
      <alignment vertical="center"/>
      <protection/>
    </xf>
    <xf numFmtId="49" fontId="34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Border="1" applyAlignment="1" applyProtection="1" quotePrefix="1">
      <alignment horizontal="left" wrapText="1" indent="1"/>
      <protection/>
    </xf>
    <xf numFmtId="172" fontId="34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56" applyFont="1" applyFill="1" applyProtection="1">
      <alignment/>
      <protection/>
    </xf>
    <xf numFmtId="49" fontId="34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53" xfId="56" applyFont="1" applyFill="1" applyBorder="1" applyAlignment="1" applyProtection="1" quotePrefix="1">
      <alignment horizontal="left" vertical="center" wrapText="1" indent="1"/>
      <protection/>
    </xf>
    <xf numFmtId="172" fontId="34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56" applyFont="1" applyFill="1" applyProtection="1">
      <alignment/>
      <protection/>
    </xf>
    <xf numFmtId="0" fontId="29" fillId="0" borderId="18" xfId="56" applyFont="1" applyFill="1" applyBorder="1" applyAlignment="1" applyProtection="1">
      <alignment horizontal="left" indent="3"/>
      <protection/>
    </xf>
    <xf numFmtId="0" fontId="29" fillId="0" borderId="18" xfId="56" applyFont="1" applyFill="1" applyBorder="1" applyAlignment="1" applyProtection="1">
      <alignment horizontal="left" vertical="center" wrapText="1" indent="3"/>
      <protection/>
    </xf>
    <xf numFmtId="0" fontId="29" fillId="0" borderId="20" xfId="56" applyFont="1" applyFill="1" applyBorder="1" applyAlignment="1" applyProtection="1">
      <alignment horizontal="left" vertical="center" wrapText="1" indent="3"/>
      <protection/>
    </xf>
    <xf numFmtId="0" fontId="29" fillId="0" borderId="28" xfId="56" applyFont="1" applyFill="1" applyBorder="1" applyAlignment="1" applyProtection="1">
      <alignment horizontal="left" vertical="center" wrapText="1" indent="3"/>
      <protection/>
    </xf>
    <xf numFmtId="49" fontId="29" fillId="0" borderId="39" xfId="56" applyNumberFormat="1" applyFont="1" applyFill="1" applyBorder="1" applyAlignment="1" applyProtection="1">
      <alignment horizontal="center" vertical="center" wrapText="1"/>
      <protection/>
    </xf>
    <xf numFmtId="0" fontId="29" fillId="0" borderId="39" xfId="56" applyFont="1" applyFill="1" applyBorder="1" applyAlignment="1" applyProtection="1">
      <alignment horizontal="left" vertical="center" wrapText="1" indent="1"/>
      <protection/>
    </xf>
    <xf numFmtId="172" fontId="29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20" xfId="0" applyFont="1" applyBorder="1" applyAlignment="1" applyProtection="1">
      <alignment horizontal="left" wrapText="1" indent="1"/>
      <protection/>
    </xf>
    <xf numFmtId="172" fontId="35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0" xfId="56" applyFont="1" applyFill="1" applyBorder="1" applyAlignment="1" applyProtection="1">
      <alignment horizontal="left" vertical="center" wrapText="1" indent="1"/>
      <protection/>
    </xf>
    <xf numFmtId="172" fontId="35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82" xfId="56" applyFont="1" applyFill="1" applyBorder="1" applyAlignment="1" applyProtection="1">
      <alignment horizontal="center" vertical="center" wrapText="1"/>
      <protection/>
    </xf>
    <xf numFmtId="0" fontId="35" fillId="0" borderId="82" xfId="56" applyFont="1" applyFill="1" applyBorder="1" applyAlignment="1" applyProtection="1">
      <alignment horizontal="center" vertical="center"/>
      <protection/>
    </xf>
    <xf numFmtId="0" fontId="29" fillId="0" borderId="82" xfId="56" applyFont="1" applyFill="1" applyBorder="1" applyAlignment="1" applyProtection="1">
      <alignment horizontal="center" vertical="center"/>
      <protection/>
    </xf>
    <xf numFmtId="0" fontId="29" fillId="0" borderId="83" xfId="56" applyFont="1" applyFill="1" applyBorder="1" applyAlignment="1" applyProtection="1">
      <alignment horizontal="center" vertical="center"/>
      <protection/>
    </xf>
    <xf numFmtId="0" fontId="29" fillId="0" borderId="82" xfId="56" applyFont="1" applyFill="1" applyBorder="1" applyAlignment="1">
      <alignment horizontal="center" vertical="center"/>
      <protection/>
    </xf>
    <xf numFmtId="0" fontId="29" fillId="0" borderId="84" xfId="56" applyFont="1" applyFill="1" applyBorder="1" applyAlignment="1" applyProtection="1">
      <alignment horizontal="center" vertical="center"/>
      <protection/>
    </xf>
    <xf numFmtId="0" fontId="38" fillId="0" borderId="0" xfId="56" applyFont="1" applyFill="1">
      <alignment/>
      <protection/>
    </xf>
    <xf numFmtId="172" fontId="28" fillId="0" borderId="29" xfId="0" applyNumberFormat="1" applyFont="1" applyFill="1" applyBorder="1" applyAlignment="1" applyProtection="1">
      <alignment horizontal="center" vertical="center" wrapText="1"/>
      <protection/>
    </xf>
    <xf numFmtId="172" fontId="29" fillId="0" borderId="82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7" fillId="0" borderId="39" xfId="56" applyFont="1" applyBorder="1" applyAlignment="1">
      <alignment horizontal="center" wrapText="1"/>
      <protection/>
    </xf>
    <xf numFmtId="3" fontId="32" fillId="0" borderId="0" xfId="0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right"/>
      <protection/>
    </xf>
    <xf numFmtId="0" fontId="33" fillId="0" borderId="85" xfId="0" applyFont="1" applyFill="1" applyBorder="1" applyAlignment="1" applyProtection="1">
      <alignment horizontal="center" vertical="center" wrapText="1"/>
      <protection/>
    </xf>
    <xf numFmtId="3" fontId="33" fillId="0" borderId="86" xfId="0" applyNumberFormat="1" applyFont="1" applyFill="1" applyBorder="1" applyAlignment="1" applyProtection="1">
      <alignment horizontal="center" vertical="center" wrapText="1"/>
      <protection/>
    </xf>
    <xf numFmtId="0" fontId="33" fillId="0" borderId="87" xfId="0" applyFont="1" applyFill="1" applyBorder="1" applyAlignment="1" applyProtection="1">
      <alignment horizontal="center" vertical="center" wrapText="1"/>
      <protection/>
    </xf>
    <xf numFmtId="0" fontId="34" fillId="0" borderId="88" xfId="0" applyFont="1" applyFill="1" applyBorder="1" applyAlignment="1">
      <alignment vertical="center"/>
    </xf>
    <xf numFmtId="0" fontId="31" fillId="0" borderId="89" xfId="0" applyFont="1" applyFill="1" applyBorder="1" applyAlignment="1" applyProtection="1">
      <alignment horizontal="center" vertical="center" wrapText="1"/>
      <protection/>
    </xf>
    <xf numFmtId="3" fontId="31" fillId="0" borderId="90" xfId="0" applyNumberFormat="1" applyFont="1" applyFill="1" applyBorder="1" applyAlignment="1" applyProtection="1">
      <alignment horizontal="center" vertical="center" wrapText="1"/>
      <protection/>
    </xf>
    <xf numFmtId="0" fontId="34" fillId="0" borderId="91" xfId="0" applyFont="1" applyFill="1" applyBorder="1" applyAlignment="1">
      <alignment vertical="center"/>
    </xf>
    <xf numFmtId="0" fontId="0" fillId="0" borderId="92" xfId="0" applyFill="1" applyBorder="1" applyAlignment="1">
      <alignment/>
    </xf>
    <xf numFmtId="0" fontId="30" fillId="0" borderId="93" xfId="0" applyFont="1" applyFill="1" applyBorder="1" applyAlignment="1" applyProtection="1">
      <alignment horizontal="left" vertical="center" wrapText="1"/>
      <protection locked="0"/>
    </xf>
    <xf numFmtId="4" fontId="30" fillId="0" borderId="9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6" xfId="0" applyFill="1" applyBorder="1" applyAlignment="1">
      <alignment/>
    </xf>
    <xf numFmtId="9" fontId="30" fillId="0" borderId="95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89" xfId="0" applyFont="1" applyFill="1" applyBorder="1" applyAlignment="1" applyProtection="1">
      <alignment horizontal="left" vertical="center" wrapText="1"/>
      <protection locked="0"/>
    </xf>
    <xf numFmtId="172" fontId="30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0" xfId="0" applyNumberFormat="1" applyFont="1" applyFill="1" applyBorder="1" applyAlignment="1" applyProtection="1">
      <alignment horizontal="right" vertical="center" wrapText="1"/>
      <protection locked="0"/>
    </xf>
    <xf numFmtId="1" fontId="30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9" xfId="40" applyNumberFormat="1" applyFont="1" applyFill="1" applyBorder="1" applyAlignment="1" applyProtection="1">
      <alignment/>
      <protection/>
    </xf>
    <xf numFmtId="172" fontId="0" fillId="21" borderId="0" xfId="0" applyNumberFormat="1" applyFill="1" applyAlignment="1">
      <alignment vertical="center" wrapText="1"/>
    </xf>
    <xf numFmtId="172" fontId="27" fillId="0" borderId="82" xfId="0" applyNumberFormat="1" applyFont="1" applyFill="1" applyBorder="1" applyAlignment="1">
      <alignment vertical="center" wrapText="1"/>
    </xf>
    <xf numFmtId="172" fontId="27" fillId="0" borderId="0" xfId="0" applyNumberFormat="1" applyFont="1" applyFill="1" applyAlignment="1">
      <alignment vertical="center" wrapText="1"/>
    </xf>
    <xf numFmtId="172" fontId="25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Alignment="1">
      <alignment horizontal="center" wrapText="1"/>
    </xf>
    <xf numFmtId="0" fontId="34" fillId="0" borderId="0" xfId="0" applyFont="1" applyFill="1" applyAlignment="1">
      <alignment horizontal="center"/>
    </xf>
    <xf numFmtId="0" fontId="28" fillId="0" borderId="58" xfId="56" applyFont="1" applyFill="1" applyBorder="1" applyAlignment="1" applyProtection="1">
      <alignment horizontal="center" vertical="center" wrapText="1"/>
      <protection/>
    </xf>
    <xf numFmtId="0" fontId="26" fillId="0" borderId="97" xfId="56" applyFont="1" applyFill="1" applyBorder="1" applyAlignment="1" applyProtection="1">
      <alignment horizontal="center" vertical="center" wrapText="1"/>
      <protection/>
    </xf>
    <xf numFmtId="0" fontId="28" fillId="0" borderId="97" xfId="56" applyFont="1" applyFill="1" applyBorder="1" applyAlignment="1" applyProtection="1">
      <alignment horizontal="center" vertical="center" wrapText="1"/>
      <protection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00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9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01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97" xfId="0" applyNumberFormat="1" applyFont="1" applyBorder="1" applyAlignment="1" applyProtection="1">
      <alignment horizontal="right" vertical="center" wrapText="1" indent="1"/>
      <protection/>
    </xf>
    <xf numFmtId="172" fontId="33" fillId="0" borderId="97" xfId="0" applyNumberFormat="1" applyFont="1" applyBorder="1" applyAlignment="1" applyProtection="1">
      <alignment horizontal="right" vertical="center" wrapText="1" indent="1"/>
      <protection/>
    </xf>
    <xf numFmtId="172" fontId="28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86" xfId="0" applyFont="1" applyBorder="1" applyAlignment="1">
      <alignment/>
    </xf>
    <xf numFmtId="3" fontId="53" fillId="0" borderId="102" xfId="0" applyNumberFormat="1" applyFont="1" applyBorder="1" applyAlignment="1">
      <alignment horizontal="right" vertical="center" indent="2"/>
    </xf>
    <xf numFmtId="0" fontId="54" fillId="0" borderId="95" xfId="0" applyFont="1" applyBorder="1" applyAlignment="1">
      <alignment/>
    </xf>
    <xf numFmtId="3" fontId="53" fillId="0" borderId="103" xfId="0" applyNumberFormat="1" applyFont="1" applyBorder="1" applyAlignment="1">
      <alignment horizontal="right" vertical="center" indent="2"/>
    </xf>
    <xf numFmtId="0" fontId="54" fillId="0" borderId="90" xfId="0" applyFont="1" applyBorder="1" applyAlignment="1">
      <alignment/>
    </xf>
    <xf numFmtId="3" fontId="53" fillId="0" borderId="104" xfId="0" applyNumberFormat="1" applyFont="1" applyBorder="1" applyAlignment="1">
      <alignment horizontal="right" vertical="center" indent="2"/>
    </xf>
    <xf numFmtId="0" fontId="1" fillId="0" borderId="95" xfId="0" applyFont="1" applyBorder="1" applyAlignment="1">
      <alignment/>
    </xf>
    <xf numFmtId="0" fontId="1" fillId="0" borderId="95" xfId="0" applyFont="1" applyBorder="1" applyAlignment="1">
      <alignment wrapText="1"/>
    </xf>
    <xf numFmtId="0" fontId="51" fillId="0" borderId="86" xfId="0" applyFont="1" applyBorder="1" applyAlignment="1">
      <alignment/>
    </xf>
    <xf numFmtId="3" fontId="55" fillId="0" borderId="102" xfId="0" applyNumberFormat="1" applyFont="1" applyBorder="1" applyAlignment="1">
      <alignment horizontal="right" vertical="center" indent="2"/>
    </xf>
    <xf numFmtId="0" fontId="51" fillId="0" borderId="95" xfId="0" applyFont="1" applyBorder="1" applyAlignment="1">
      <alignment wrapText="1"/>
    </xf>
    <xf numFmtId="3" fontId="55" fillId="0" borderId="103" xfId="0" applyNumberFormat="1" applyFont="1" applyBorder="1" applyAlignment="1">
      <alignment horizontal="right" vertical="center" indent="2"/>
    </xf>
    <xf numFmtId="0" fontId="51" fillId="0" borderId="95" xfId="0" applyFont="1" applyBorder="1" applyAlignment="1">
      <alignment/>
    </xf>
    <xf numFmtId="0" fontId="52" fillId="0" borderId="95" xfId="0" applyFont="1" applyBorder="1" applyAlignment="1">
      <alignment/>
    </xf>
    <xf numFmtId="0" fontId="53" fillId="0" borderId="103" xfId="0" applyFont="1" applyBorder="1" applyAlignment="1">
      <alignment horizontal="right" vertical="center" indent="2"/>
    </xf>
    <xf numFmtId="0" fontId="51" fillId="0" borderId="90" xfId="0" applyFont="1" applyBorder="1" applyAlignment="1">
      <alignment wrapText="1"/>
    </xf>
    <xf numFmtId="3" fontId="55" fillId="0" borderId="104" xfId="0" applyNumberFormat="1" applyFont="1" applyBorder="1" applyAlignment="1">
      <alignment horizontal="right" vertical="center" indent="2"/>
    </xf>
    <xf numFmtId="0" fontId="52" fillId="0" borderId="95" xfId="0" applyFont="1" applyBorder="1" applyAlignment="1">
      <alignment wrapText="1"/>
    </xf>
    <xf numFmtId="0" fontId="54" fillId="0" borderId="85" xfId="0" applyFont="1" applyBorder="1" applyAlignment="1">
      <alignment/>
    </xf>
    <xf numFmtId="0" fontId="54" fillId="0" borderId="69" xfId="0" applyFont="1" applyBorder="1" applyAlignment="1">
      <alignment/>
    </xf>
    <xf numFmtId="0" fontId="54" fillId="0" borderId="89" xfId="0" applyFont="1" applyBorder="1" applyAlignment="1">
      <alignment/>
    </xf>
    <xf numFmtId="0" fontId="54" fillId="0" borderId="69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/>
    </xf>
    <xf numFmtId="0" fontId="54" fillId="0" borderId="89" xfId="0" applyFont="1" applyBorder="1" applyAlignment="1">
      <alignment horizontal="center" vertical="center"/>
    </xf>
    <xf numFmtId="0" fontId="54" fillId="0" borderId="69" xfId="0" applyFont="1" applyBorder="1" applyAlignment="1">
      <alignment vertical="center"/>
    </xf>
    <xf numFmtId="0" fontId="54" fillId="0" borderId="89" xfId="0" applyFont="1" applyBorder="1" applyAlignment="1">
      <alignment vertical="center"/>
    </xf>
    <xf numFmtId="0" fontId="51" fillId="0" borderId="85" xfId="0" applyFont="1" applyBorder="1" applyAlignment="1">
      <alignment/>
    </xf>
    <xf numFmtId="0" fontId="51" fillId="0" borderId="69" xfId="0" applyFont="1" applyBorder="1" applyAlignment="1">
      <alignment/>
    </xf>
    <xf numFmtId="0" fontId="1" fillId="0" borderId="69" xfId="0" applyFont="1" applyBorder="1" applyAlignment="1">
      <alignment/>
    </xf>
    <xf numFmtId="0" fontId="51" fillId="0" borderId="69" xfId="0" applyFont="1" applyBorder="1" applyAlignment="1">
      <alignment/>
    </xf>
    <xf numFmtId="0" fontId="1" fillId="0" borderId="69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3" fontId="53" fillId="0" borderId="87" xfId="0" applyNumberFormat="1" applyFont="1" applyBorder="1" applyAlignment="1">
      <alignment horizontal="right" vertical="center" indent="2"/>
    </xf>
    <xf numFmtId="0" fontId="1" fillId="0" borderId="89" xfId="0" applyFont="1" applyBorder="1" applyAlignment="1">
      <alignment wrapText="1"/>
    </xf>
    <xf numFmtId="3" fontId="53" fillId="0" borderId="91" xfId="0" applyNumberFormat="1" applyFont="1" applyBorder="1" applyAlignment="1">
      <alignment horizontal="right" vertical="center" indent="2"/>
    </xf>
    <xf numFmtId="3" fontId="55" fillId="0" borderId="87" xfId="0" applyNumberFormat="1" applyFont="1" applyBorder="1" applyAlignment="1">
      <alignment horizontal="right" vertical="center" indent="2"/>
    </xf>
    <xf numFmtId="3" fontId="55" fillId="0" borderId="105" xfId="0" applyNumberFormat="1" applyFont="1" applyBorder="1" applyAlignment="1">
      <alignment horizontal="right" vertical="center" indent="2"/>
    </xf>
    <xf numFmtId="3" fontId="55" fillId="0" borderId="105" xfId="0" applyNumberFormat="1" applyFont="1" applyBorder="1" applyAlignment="1">
      <alignment horizontal="right" vertical="center" indent="2"/>
    </xf>
    <xf numFmtId="3" fontId="53" fillId="0" borderId="105" xfId="0" applyNumberFormat="1" applyFont="1" applyBorder="1" applyAlignment="1">
      <alignment horizontal="right" vertical="center" indent="2"/>
    </xf>
    <xf numFmtId="3" fontId="53" fillId="0" borderId="105" xfId="0" applyNumberFormat="1" applyFont="1" applyBorder="1" applyAlignment="1">
      <alignment horizontal="right" indent="2"/>
    </xf>
    <xf numFmtId="3" fontId="53" fillId="0" borderId="91" xfId="0" applyNumberFormat="1" applyFont="1" applyBorder="1" applyAlignment="1">
      <alignment horizontal="right" indent="2"/>
    </xf>
    <xf numFmtId="172" fontId="0" fillId="0" borderId="82" xfId="0" applyNumberForma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 applyProtection="1">
      <alignment vertical="center"/>
      <protection/>
    </xf>
    <xf numFmtId="0" fontId="26" fillId="0" borderId="58" xfId="56" applyFont="1" applyFill="1" applyBorder="1" applyAlignment="1" applyProtection="1">
      <alignment horizontal="center" vertical="center" wrapText="1"/>
      <protection/>
    </xf>
    <xf numFmtId="0" fontId="28" fillId="0" borderId="58" xfId="56" applyFont="1" applyFill="1" applyBorder="1" applyAlignment="1" applyProtection="1">
      <alignment horizontal="left" vertical="center" wrapText="1" indent="1"/>
      <protection/>
    </xf>
    <xf numFmtId="0" fontId="30" fillId="0" borderId="106" xfId="0" applyFont="1" applyBorder="1" applyAlignment="1" applyProtection="1">
      <alignment horizontal="left" wrapText="1" indent="1"/>
      <protection/>
    </xf>
    <xf numFmtId="0" fontId="30" fillId="0" borderId="43" xfId="0" applyFont="1" applyBorder="1" applyAlignment="1" applyProtection="1">
      <alignment horizontal="left" wrapText="1" indent="1"/>
      <protection/>
    </xf>
    <xf numFmtId="0" fontId="30" fillId="0" borderId="107" xfId="0" applyFont="1" applyBorder="1" applyAlignment="1" applyProtection="1">
      <alignment horizontal="left" vertical="center" wrapText="1" indent="1"/>
      <protection/>
    </xf>
    <xf numFmtId="0" fontId="30" fillId="0" borderId="106" xfId="0" applyFont="1" applyBorder="1" applyAlignment="1" applyProtection="1">
      <alignment horizontal="left" vertical="top" wrapText="1" indent="1"/>
      <protection/>
    </xf>
    <xf numFmtId="0" fontId="30" fillId="0" borderId="43" xfId="0" applyFont="1" applyBorder="1" applyAlignment="1" applyProtection="1">
      <alignment horizontal="left" vertical="top" wrapText="1" indent="1"/>
      <protection/>
    </xf>
    <xf numFmtId="0" fontId="30" fillId="0" borderId="107" xfId="0" applyFont="1" applyBorder="1" applyAlignment="1" applyProtection="1">
      <alignment horizontal="left" vertical="center" wrapText="1"/>
      <protection/>
    </xf>
    <xf numFmtId="0" fontId="31" fillId="0" borderId="58" xfId="0" applyFont="1" applyBorder="1" applyAlignment="1" applyProtection="1">
      <alignment vertical="center" wrapText="1"/>
      <protection/>
    </xf>
    <xf numFmtId="0" fontId="31" fillId="0" borderId="108" xfId="0" applyFont="1" applyBorder="1" applyAlignment="1" applyProtection="1">
      <alignment vertical="center"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09" xfId="56" applyFont="1" applyFill="1" applyBorder="1" applyAlignment="1" applyProtection="1">
      <alignment horizontal="center" vertical="center" wrapText="1"/>
      <protection/>
    </xf>
    <xf numFmtId="0" fontId="28" fillId="0" borderId="39" xfId="56" applyFont="1" applyFill="1" applyBorder="1" applyAlignment="1" applyProtection="1">
      <alignment horizontal="center" vertical="center" wrapText="1"/>
      <protection/>
    </xf>
    <xf numFmtId="0" fontId="28" fillId="0" borderId="109" xfId="56" applyFont="1" applyFill="1" applyBorder="1" applyAlignment="1" applyProtection="1">
      <alignment horizontal="center" vertical="center" wrapText="1"/>
      <protection/>
    </xf>
    <xf numFmtId="172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109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10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1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16" borderId="11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16" borderId="7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16" borderId="112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1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1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172" fontId="28" fillId="0" borderId="109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78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15" xfId="56" applyFont="1" applyFill="1" applyBorder="1" applyAlignment="1" applyProtection="1">
      <alignment vertical="center" wrapText="1"/>
      <protection/>
    </xf>
    <xf numFmtId="0" fontId="29" fillId="0" borderId="116" xfId="56" applyFont="1" applyFill="1" applyBorder="1" applyAlignment="1" applyProtection="1">
      <alignment horizontal="left" vertical="center" wrapText="1" indent="1"/>
      <protection/>
    </xf>
    <xf numFmtId="0" fontId="29" fillId="0" borderId="43" xfId="56" applyFont="1" applyFill="1" applyBorder="1" applyAlignment="1" applyProtection="1">
      <alignment horizontal="left" vertical="center" wrapText="1" indent="1"/>
      <protection/>
    </xf>
    <xf numFmtId="0" fontId="29" fillId="0" borderId="72" xfId="56" applyFont="1" applyFill="1" applyBorder="1" applyAlignment="1" applyProtection="1">
      <alignment horizontal="left" vertical="center" wrapText="1" indent="1"/>
      <protection/>
    </xf>
    <xf numFmtId="0" fontId="29" fillId="0" borderId="43" xfId="56" applyFont="1" applyFill="1" applyBorder="1" applyAlignment="1" applyProtection="1">
      <alignment horizontal="left" indent="6"/>
      <protection/>
    </xf>
    <xf numFmtId="0" fontId="29" fillId="0" borderId="43" xfId="56" applyFont="1" applyFill="1" applyBorder="1" applyAlignment="1" applyProtection="1">
      <alignment horizontal="left" vertical="center" wrapText="1" indent="6"/>
      <protection/>
    </xf>
    <xf numFmtId="0" fontId="29" fillId="0" borderId="107" xfId="56" applyFont="1" applyFill="1" applyBorder="1" applyAlignment="1" applyProtection="1">
      <alignment horizontal="left" vertical="center" wrapText="1" indent="6"/>
      <protection/>
    </xf>
    <xf numFmtId="0" fontId="28" fillId="0" borderId="58" xfId="56" applyFont="1" applyFill="1" applyBorder="1" applyAlignment="1" applyProtection="1">
      <alignment vertical="center" wrapText="1"/>
      <protection/>
    </xf>
    <xf numFmtId="0" fontId="29" fillId="0" borderId="107" xfId="56" applyFont="1" applyFill="1" applyBorder="1" applyAlignment="1" applyProtection="1">
      <alignment horizontal="left" vertical="center" wrapText="1" inden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0" fontId="29" fillId="0" borderId="106" xfId="56" applyFont="1" applyFill="1" applyBorder="1" applyAlignment="1" applyProtection="1">
      <alignment horizontal="left" vertical="center" wrapText="1" indent="6"/>
      <protection/>
    </xf>
    <xf numFmtId="0" fontId="29" fillId="0" borderId="106" xfId="56" applyFont="1" applyFill="1" applyBorder="1" applyAlignment="1" applyProtection="1">
      <alignment horizontal="left" vertical="center" wrapText="1" indent="1"/>
      <protection/>
    </xf>
    <xf numFmtId="0" fontId="29" fillId="0" borderId="47" xfId="56" applyFont="1" applyFill="1" applyBorder="1" applyAlignment="1" applyProtection="1">
      <alignment horizontal="left" vertical="center" wrapText="1" indent="1"/>
      <protection/>
    </xf>
    <xf numFmtId="0" fontId="33" fillId="0" borderId="108" xfId="0" applyFont="1" applyBorder="1" applyAlignment="1" applyProtection="1">
      <alignment horizontal="left" vertical="center" wrapText="1" indent="1"/>
      <protection/>
    </xf>
    <xf numFmtId="172" fontId="28" fillId="0" borderId="70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11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18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19" xfId="0" applyNumberFormat="1" applyFont="1" applyBorder="1" applyAlignment="1" applyProtection="1">
      <alignment vertical="center"/>
      <protection locked="0"/>
    </xf>
    <xf numFmtId="172" fontId="31" fillId="0" borderId="39" xfId="0" applyNumberFormat="1" applyFont="1" applyBorder="1" applyAlignment="1" applyProtection="1">
      <alignment horizontal="right" vertical="center" wrapText="1" indent="1"/>
      <protection/>
    </xf>
    <xf numFmtId="172" fontId="31" fillId="0" borderId="109" xfId="0" applyNumberFormat="1" applyFont="1" applyBorder="1" applyAlignment="1" applyProtection="1">
      <alignment horizontal="right" vertical="center" wrapText="1" indent="1"/>
      <protection/>
    </xf>
    <xf numFmtId="172" fontId="33" fillId="0" borderId="39" xfId="0" applyNumberFormat="1" applyFont="1" applyBorder="1" applyAlignment="1" applyProtection="1">
      <alignment horizontal="right" vertical="center" wrapText="1" indent="1"/>
      <protection/>
    </xf>
    <xf numFmtId="172" fontId="33" fillId="0" borderId="109" xfId="0" applyNumberFormat="1" applyFont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 locked="0"/>
    </xf>
    <xf numFmtId="49" fontId="0" fillId="0" borderId="39" xfId="0" applyNumberFormat="1" applyFill="1" applyBorder="1" applyAlignment="1" applyProtection="1">
      <alignment horizontal="center" vertical="center" wrapText="1"/>
      <protection locked="0"/>
    </xf>
    <xf numFmtId="172" fontId="29" fillId="0" borderId="39" xfId="0" applyNumberFormat="1" applyFont="1" applyFill="1" applyBorder="1" applyAlignment="1" applyProtection="1">
      <alignment horizontal="center" vertical="center" wrapText="1"/>
      <protection/>
    </xf>
    <xf numFmtId="172" fontId="27" fillId="0" borderId="82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25" fillId="0" borderId="18" xfId="56" applyFont="1" applyFill="1" applyBorder="1" applyProtection="1">
      <alignment/>
      <protection locked="0"/>
    </xf>
    <xf numFmtId="3" fontId="30" fillId="0" borderId="9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0" xfId="0" applyNumberFormat="1" applyFont="1" applyFill="1" applyBorder="1" applyAlignment="1">
      <alignment vertical="center"/>
    </xf>
    <xf numFmtId="0" fontId="0" fillId="0" borderId="41" xfId="56" applyFont="1" applyFill="1" applyBorder="1" applyAlignment="1" applyProtection="1">
      <alignment horizontal="left" vertical="center" wrapText="1" indent="1"/>
      <protection/>
    </xf>
    <xf numFmtId="0" fontId="29" fillId="0" borderId="82" xfId="56" applyFont="1" applyFill="1" applyBorder="1" applyAlignment="1" applyProtection="1">
      <alignment horizontal="right" vertical="center"/>
      <protection/>
    </xf>
    <xf numFmtId="3" fontId="38" fillId="0" borderId="0" xfId="56" applyNumberFormat="1" applyFont="1" applyFill="1">
      <alignment/>
      <protection/>
    </xf>
    <xf numFmtId="3" fontId="0" fillId="0" borderId="56" xfId="0" applyNumberFormat="1" applyBorder="1" applyAlignment="1">
      <alignment/>
    </xf>
    <xf numFmtId="0" fontId="24" fillId="0" borderId="0" xfId="0" applyFont="1" applyFill="1" applyAlignment="1" applyProtection="1">
      <alignment horizontal="center" vertical="center"/>
      <protection/>
    </xf>
    <xf numFmtId="172" fontId="29" fillId="0" borderId="101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3" xfId="56" applyFont="1" applyFill="1" applyBorder="1" applyAlignment="1" applyProtection="1">
      <alignment horizontal="left" vertical="center" wrapText="1" indent="1"/>
      <protection/>
    </xf>
    <xf numFmtId="0" fontId="29" fillId="0" borderId="116" xfId="56" applyFont="1" applyFill="1" applyBorder="1" applyAlignment="1" applyProtection="1">
      <alignment horizontal="left" vertical="center" wrapText="1" indent="1"/>
      <protection/>
    </xf>
    <xf numFmtId="172" fontId="28" fillId="0" borderId="73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121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18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51" xfId="57" applyFont="1" applyFill="1" applyBorder="1" applyAlignment="1" applyProtection="1">
      <alignment horizontal="left" vertical="center" wrapText="1" indent="1"/>
      <protection/>
    </xf>
    <xf numFmtId="0" fontId="29" fillId="0" borderId="122" xfId="57" applyFont="1" applyFill="1" applyBorder="1" applyAlignment="1" applyProtection="1">
      <alignment horizontal="left" vertical="center" wrapText="1" indent="1"/>
      <protection/>
    </xf>
    <xf numFmtId="0" fontId="29" fillId="0" borderId="51" xfId="57" applyFont="1" applyFill="1" applyBorder="1" applyAlignment="1" applyProtection="1">
      <alignment horizontal="left" vertical="center" indent="1"/>
      <protection/>
    </xf>
    <xf numFmtId="172" fontId="29" fillId="0" borderId="123" xfId="57" applyNumberFormat="1" applyFont="1" applyFill="1" applyBorder="1" applyAlignment="1" applyProtection="1">
      <alignment vertical="center"/>
      <protection/>
    </xf>
    <xf numFmtId="172" fontId="29" fillId="0" borderId="124" xfId="57" applyNumberFormat="1" applyFont="1" applyFill="1" applyBorder="1" applyAlignment="1" applyProtection="1">
      <alignment vertical="center"/>
      <protection/>
    </xf>
    <xf numFmtId="172" fontId="28" fillId="0" borderId="125" xfId="57" applyNumberFormat="1" applyFont="1" applyFill="1" applyBorder="1" applyAlignment="1" applyProtection="1">
      <alignment vertical="center"/>
      <protection/>
    </xf>
    <xf numFmtId="0" fontId="29" fillId="0" borderId="126" xfId="57" applyFont="1" applyFill="1" applyBorder="1" applyAlignment="1" applyProtection="1">
      <alignment horizontal="left" vertical="center" indent="1"/>
      <protection/>
    </xf>
    <xf numFmtId="0" fontId="26" fillId="0" borderId="126" xfId="57" applyFont="1" applyFill="1" applyBorder="1" applyAlignment="1" applyProtection="1">
      <alignment horizontal="left" vertical="center" indent="1"/>
      <protection/>
    </xf>
    <xf numFmtId="172" fontId="28" fillId="0" borderId="126" xfId="57" applyNumberFormat="1" applyFont="1" applyFill="1" applyBorder="1" applyAlignment="1" applyProtection="1">
      <alignment vertical="center"/>
      <protection/>
    </xf>
    <xf numFmtId="0" fontId="29" fillId="0" borderId="0" xfId="57" applyFont="1" applyFill="1" applyBorder="1" applyAlignment="1" applyProtection="1">
      <alignment horizontal="left" vertical="center" indent="1"/>
      <protection/>
    </xf>
    <xf numFmtId="0" fontId="26" fillId="0" borderId="0" xfId="57" applyFont="1" applyFill="1" applyBorder="1" applyAlignment="1" applyProtection="1">
      <alignment horizontal="left" vertical="center" indent="1"/>
      <protection/>
    </xf>
    <xf numFmtId="172" fontId="28" fillId="0" borderId="0" xfId="57" applyNumberFormat="1" applyFont="1" applyFill="1" applyBorder="1" applyAlignment="1" applyProtection="1">
      <alignment vertical="center"/>
      <protection/>
    </xf>
    <xf numFmtId="0" fontId="29" fillId="0" borderId="66" xfId="57" applyFont="1" applyFill="1" applyBorder="1" applyAlignment="1" applyProtection="1">
      <alignment horizontal="left" vertical="center" wrapText="1" indent="1"/>
      <protection/>
    </xf>
    <xf numFmtId="3" fontId="29" fillId="0" borderId="66" xfId="0" applyNumberFormat="1" applyFont="1" applyBorder="1" applyAlignment="1">
      <alignment vertical="center"/>
    </xf>
    <xf numFmtId="172" fontId="29" fillId="0" borderId="66" xfId="57" applyNumberFormat="1" applyFont="1" applyFill="1" applyBorder="1" applyAlignment="1" applyProtection="1">
      <alignment vertical="center"/>
      <protection/>
    </xf>
    <xf numFmtId="172" fontId="29" fillId="0" borderId="67" xfId="57" applyNumberFormat="1" applyFont="1" applyFill="1" applyBorder="1" applyAlignment="1" applyProtection="1">
      <alignment horizontal="center" vertical="center"/>
      <protection/>
    </xf>
    <xf numFmtId="172" fontId="29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1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17" xfId="56" applyNumberFormat="1" applyFont="1" applyFill="1" applyBorder="1" applyAlignment="1" applyProtection="1">
      <alignment horizontal="center" vertical="center" wrapText="1"/>
      <protection/>
    </xf>
    <xf numFmtId="49" fontId="29" fillId="0" borderId="30" xfId="56" applyNumberFormat="1" applyFont="1" applyFill="1" applyBorder="1" applyAlignment="1" applyProtection="1">
      <alignment horizontal="center" vertical="center" wrapText="1"/>
      <protection/>
    </xf>
    <xf numFmtId="0" fontId="29" fillId="0" borderId="17" xfId="56" applyFont="1" applyFill="1" applyBorder="1" applyAlignment="1" applyProtection="1">
      <alignment horizontal="center" vertical="center" wrapText="1"/>
      <protection/>
    </xf>
    <xf numFmtId="49" fontId="29" fillId="0" borderId="12" xfId="56" applyNumberFormat="1" applyFont="1" applyFill="1" applyBorder="1" applyAlignment="1" applyProtection="1">
      <alignment horizontal="center" vertical="center" wrapText="1"/>
      <protection/>
    </xf>
    <xf numFmtId="0" fontId="28" fillId="0" borderId="12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29" fillId="0" borderId="20" xfId="56" applyFont="1" applyFill="1" applyBorder="1" applyAlignment="1" applyProtection="1" quotePrefix="1">
      <alignment horizontal="left" vertical="center" wrapText="1" indent="6"/>
      <protection/>
    </xf>
    <xf numFmtId="0" fontId="0" fillId="0" borderId="127" xfId="0" applyFill="1" applyBorder="1" applyAlignment="1">
      <alignment wrapText="1"/>
    </xf>
    <xf numFmtId="0" fontId="57" fillId="0" borderId="92" xfId="0" applyFont="1" applyFill="1" applyBorder="1" applyAlignment="1">
      <alignment/>
    </xf>
    <xf numFmtId="0" fontId="50" fillId="0" borderId="93" xfId="0" applyFont="1" applyFill="1" applyBorder="1" applyAlignment="1" applyProtection="1">
      <alignment horizontal="left" vertical="center" wrapText="1" indent="5"/>
      <protection locked="0"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3" fontId="61" fillId="0" borderId="105" xfId="0" applyNumberFormat="1" applyFont="1" applyFill="1" applyBorder="1" applyAlignment="1">
      <alignment vertical="center"/>
    </xf>
    <xf numFmtId="49" fontId="0" fillId="0" borderId="88" xfId="0" applyNumberFormat="1" applyFill="1" applyBorder="1" applyAlignment="1">
      <alignment/>
    </xf>
    <xf numFmtId="3" fontId="61" fillId="0" borderId="91" xfId="0" applyNumberFormat="1" applyFont="1" applyFill="1" applyBorder="1" applyAlignment="1">
      <alignment vertical="center"/>
    </xf>
    <xf numFmtId="49" fontId="58" fillId="0" borderId="128" xfId="0" applyNumberFormat="1" applyFont="1" applyFill="1" applyBorder="1" applyAlignment="1">
      <alignment/>
    </xf>
    <xf numFmtId="0" fontId="31" fillId="0" borderId="129" xfId="0" applyFont="1" applyFill="1" applyBorder="1" applyAlignment="1" applyProtection="1">
      <alignment horizontal="left" vertical="center" wrapText="1"/>
      <protection locked="0"/>
    </xf>
    <xf numFmtId="172" fontId="31" fillId="0" borderId="129" xfId="0" applyNumberFormat="1" applyFont="1" applyFill="1" applyBorder="1" applyAlignment="1" applyProtection="1">
      <alignment horizontal="right" vertical="center" wrapText="1"/>
      <protection locked="0"/>
    </xf>
    <xf numFmtId="9" fontId="31" fillId="0" borderId="130" xfId="0" applyNumberFormat="1" applyFont="1" applyFill="1" applyBorder="1" applyAlignment="1" applyProtection="1">
      <alignment horizontal="right" vertical="center" wrapText="1"/>
      <protection locked="0"/>
    </xf>
    <xf numFmtId="3" fontId="62" fillId="0" borderId="131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49" fontId="0" fillId="0" borderId="92" xfId="0" applyNumberFormat="1" applyFill="1" applyBorder="1" applyAlignment="1">
      <alignment/>
    </xf>
    <xf numFmtId="180" fontId="30" fillId="0" borderId="93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120" xfId="0" applyNumberFormat="1" applyFont="1" applyFill="1" applyBorder="1" applyAlignment="1">
      <alignment vertical="center"/>
    </xf>
    <xf numFmtId="49" fontId="0" fillId="0" borderId="96" xfId="0" applyNumberFormat="1" applyFill="1" applyBorder="1" applyAlignment="1">
      <alignment/>
    </xf>
    <xf numFmtId="180" fontId="30" fillId="0" borderId="6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9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28" xfId="0" applyNumberFormat="1" applyFill="1" applyBorder="1" applyAlignment="1">
      <alignment/>
    </xf>
    <xf numFmtId="0" fontId="30" fillId="0" borderId="129" xfId="0" applyFont="1" applyFill="1" applyBorder="1" applyAlignment="1" applyProtection="1">
      <alignment horizontal="left" vertical="center" wrapText="1"/>
      <protection locked="0"/>
    </xf>
    <xf numFmtId="180" fontId="30" fillId="0" borderId="12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30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131" xfId="0" applyNumberFormat="1" applyFont="1" applyFill="1" applyBorder="1" applyAlignment="1">
      <alignment vertical="center"/>
    </xf>
    <xf numFmtId="2" fontId="31" fillId="0" borderId="12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30" xfId="0" applyNumberFormat="1" applyFont="1" applyFill="1" applyBorder="1" applyAlignment="1" applyProtection="1">
      <alignment horizontal="right" vertical="center" wrapText="1"/>
      <protection locked="0"/>
    </xf>
    <xf numFmtId="3" fontId="63" fillId="0" borderId="131" xfId="0" applyNumberFormat="1" applyFont="1" applyFill="1" applyBorder="1" applyAlignment="1">
      <alignment vertical="center"/>
    </xf>
    <xf numFmtId="181" fontId="30" fillId="0" borderId="93" xfId="0" applyNumberFormat="1" applyFont="1" applyFill="1" applyBorder="1" applyAlignment="1" applyProtection="1">
      <alignment horizontal="right" vertical="center" wrapText="1"/>
      <protection locked="0"/>
    </xf>
    <xf numFmtId="181" fontId="30" fillId="0" borderId="69" xfId="0" applyNumberFormat="1" applyFont="1" applyFill="1" applyBorder="1" applyAlignment="1" applyProtection="1">
      <alignment horizontal="right" vertical="center" wrapText="1"/>
      <protection locked="0"/>
    </xf>
    <xf numFmtId="9" fontId="30" fillId="0" borderId="89" xfId="0" applyNumberFormat="1" applyFont="1" applyFill="1" applyBorder="1" applyAlignment="1" applyProtection="1">
      <alignment horizontal="right" vertical="center" wrapText="1"/>
      <protection locked="0"/>
    </xf>
    <xf numFmtId="49" fontId="58" fillId="0" borderId="132" xfId="0" applyNumberFormat="1" applyFont="1" applyFill="1" applyBorder="1" applyAlignment="1">
      <alignment/>
    </xf>
    <xf numFmtId="0" fontId="31" fillId="0" borderId="133" xfId="0" applyFont="1" applyFill="1" applyBorder="1" applyAlignment="1" applyProtection="1">
      <alignment horizontal="left" vertical="center" wrapText="1"/>
      <protection locked="0"/>
    </xf>
    <xf numFmtId="2" fontId="31" fillId="0" borderId="133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34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135" xfId="0" applyNumberFormat="1" applyFont="1" applyFill="1" applyBorder="1" applyAlignment="1">
      <alignment vertical="center"/>
    </xf>
    <xf numFmtId="0" fontId="30" fillId="0" borderId="85" xfId="0" applyFont="1" applyFill="1" applyBorder="1" applyAlignment="1" applyProtection="1">
      <alignment horizontal="left" vertical="center" wrapText="1"/>
      <protection locked="0"/>
    </xf>
    <xf numFmtId="2" fontId="30" fillId="0" borderId="85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87" xfId="0" applyNumberFormat="1" applyFont="1" applyFill="1" applyBorder="1" applyAlignment="1">
      <alignment vertical="center"/>
    </xf>
    <xf numFmtId="1" fontId="30" fillId="0" borderId="90" xfId="0" applyNumberFormat="1" applyFont="1" applyFill="1" applyBorder="1" applyAlignment="1" applyProtection="1">
      <alignment horizontal="right" vertical="center" wrapText="1"/>
      <protection locked="0"/>
    </xf>
    <xf numFmtId="1" fontId="31" fillId="0" borderId="133" xfId="0" applyNumberFormat="1" applyFont="1" applyFill="1" applyBorder="1" applyAlignment="1" applyProtection="1">
      <alignment horizontal="right" vertical="center" wrapText="1"/>
      <protection locked="0"/>
    </xf>
    <xf numFmtId="49" fontId="58" fillId="0" borderId="136" xfId="0" applyNumberFormat="1" applyFont="1" applyFill="1" applyBorder="1" applyAlignment="1">
      <alignment/>
    </xf>
    <xf numFmtId="0" fontId="31" fillId="0" borderId="137" xfId="0" applyFont="1" applyFill="1" applyBorder="1" applyAlignment="1" applyProtection="1">
      <alignment horizontal="left" vertical="center" wrapText="1"/>
      <protection locked="0"/>
    </xf>
    <xf numFmtId="1" fontId="31" fillId="0" borderId="137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38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139" xfId="0" applyNumberFormat="1" applyFont="1" applyFill="1" applyBorder="1" applyAlignment="1">
      <alignment vertical="center"/>
    </xf>
    <xf numFmtId="4" fontId="50" fillId="0" borderId="93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94" xfId="0" applyNumberFormat="1" applyFont="1" applyFill="1" applyBorder="1" applyAlignment="1" applyProtection="1">
      <alignment horizontal="right" vertical="center" wrapText="1"/>
      <protection locked="0"/>
    </xf>
    <xf numFmtId="172" fontId="34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83" xfId="56" applyNumberFormat="1" applyFont="1" applyFill="1" applyBorder="1" applyProtection="1">
      <alignment/>
      <protection locked="0"/>
    </xf>
    <xf numFmtId="0" fontId="64" fillId="0" borderId="95" xfId="0" applyFont="1" applyBorder="1" applyAlignment="1">
      <alignment vertical="top" wrapText="1"/>
    </xf>
    <xf numFmtId="0" fontId="65" fillId="0" borderId="85" xfId="0" applyFont="1" applyBorder="1" applyAlignment="1">
      <alignment vertical="top" wrapText="1"/>
    </xf>
    <xf numFmtId="0" fontId="65" fillId="0" borderId="90" xfId="0" applyFont="1" applyBorder="1" applyAlignment="1">
      <alignment vertical="top" wrapText="1"/>
    </xf>
    <xf numFmtId="0" fontId="29" fillId="0" borderId="57" xfId="56" applyFont="1" applyFill="1" applyBorder="1" applyAlignment="1" applyProtection="1">
      <alignment horizontal="left" vertical="center" wrapText="1" indent="7"/>
      <protection/>
    </xf>
    <xf numFmtId="3" fontId="29" fillId="0" borderId="112" xfId="0" applyNumberFormat="1" applyFont="1" applyBorder="1" applyAlignment="1" applyProtection="1">
      <alignment horizontal="left" vertical="center" indent="2"/>
      <protection locked="0"/>
    </xf>
    <xf numFmtId="0" fontId="33" fillId="0" borderId="21" xfId="0" applyFont="1" applyBorder="1" applyAlignment="1" applyProtection="1">
      <alignment wrapText="1"/>
      <protection/>
    </xf>
    <xf numFmtId="172" fontId="0" fillId="0" borderId="3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 vertical="center" wrapText="1"/>
      <protection/>
    </xf>
    <xf numFmtId="3" fontId="57" fillId="0" borderId="120" xfId="0" applyNumberFormat="1" applyFont="1" applyFill="1" applyBorder="1" applyAlignment="1">
      <alignment vertical="center"/>
    </xf>
    <xf numFmtId="49" fontId="0" fillId="0" borderId="136" xfId="0" applyNumberFormat="1" applyFill="1" applyBorder="1" applyAlignment="1">
      <alignment/>
    </xf>
    <xf numFmtId="0" fontId="30" fillId="0" borderId="137" xfId="0" applyFont="1" applyFill="1" applyBorder="1" applyAlignment="1" applyProtection="1">
      <alignment horizontal="left" vertical="center" wrapText="1"/>
      <protection locked="0"/>
    </xf>
    <xf numFmtId="180" fontId="30" fillId="0" borderId="13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38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139" xfId="0" applyNumberFormat="1" applyFont="1" applyFill="1" applyBorder="1" applyAlignment="1">
      <alignment vertical="center"/>
    </xf>
    <xf numFmtId="49" fontId="0" fillId="0" borderId="127" xfId="0" applyNumberFormat="1" applyFill="1" applyBorder="1" applyAlignment="1">
      <alignment/>
    </xf>
    <xf numFmtId="3" fontId="30" fillId="0" borderId="89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9" fillId="0" borderId="46" xfId="56" applyFont="1" applyFill="1" applyBorder="1" applyAlignment="1">
      <alignment wrapText="1"/>
      <protection/>
    </xf>
    <xf numFmtId="0" fontId="35" fillId="0" borderId="83" xfId="56" applyFont="1" applyFill="1" applyBorder="1" applyAlignment="1" applyProtection="1">
      <alignment horizontal="center" vertical="center"/>
      <protection/>
    </xf>
    <xf numFmtId="0" fontId="41" fillId="0" borderId="140" xfId="56" applyFont="1" applyFill="1" applyBorder="1" applyAlignment="1">
      <alignment horizontal="center"/>
      <protection/>
    </xf>
    <xf numFmtId="0" fontId="41" fillId="0" borderId="70" xfId="56" applyFont="1" applyFill="1" applyBorder="1" applyAlignment="1">
      <alignment horizontal="center"/>
      <protection/>
    </xf>
    <xf numFmtId="179" fontId="47" fillId="0" borderId="83" xfId="40" applyNumberFormat="1" applyFont="1" applyFill="1" applyBorder="1" applyAlignment="1" applyProtection="1">
      <alignment/>
      <protection locked="0"/>
    </xf>
    <xf numFmtId="172" fontId="6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72" fontId="35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22" xfId="0" applyNumberFormat="1" applyFont="1" applyFill="1" applyBorder="1" applyAlignment="1" applyProtection="1">
      <alignment horizontal="center" vertical="center" wrapText="1"/>
      <protection/>
    </xf>
    <xf numFmtId="172" fontId="26" fillId="0" borderId="82" xfId="0" applyNumberFormat="1" applyFont="1" applyFill="1" applyBorder="1" applyAlignment="1" applyProtection="1">
      <alignment horizontal="center" vertical="center" wrapText="1"/>
      <protection/>
    </xf>
    <xf numFmtId="172" fontId="26" fillId="0" borderId="82" xfId="0" applyNumberFormat="1" applyFont="1" applyFill="1" applyBorder="1" applyAlignment="1" applyProtection="1">
      <alignment horizontal="center" wrapText="1"/>
      <protection/>
    </xf>
    <xf numFmtId="172" fontId="28" fillId="0" borderId="82" xfId="0" applyNumberFormat="1" applyFont="1" applyFill="1" applyBorder="1" applyAlignment="1" applyProtection="1">
      <alignment horizontal="center" vertical="center" wrapText="1"/>
      <protection/>
    </xf>
    <xf numFmtId="172" fontId="28" fillId="0" borderId="82" xfId="0" applyNumberFormat="1" applyFont="1" applyFill="1" applyBorder="1" applyAlignment="1" applyProtection="1">
      <alignment horizontal="center" vertical="top" wrapText="1"/>
      <protection/>
    </xf>
    <xf numFmtId="3" fontId="0" fillId="0" borderId="82" xfId="56" applyNumberFormat="1" applyFont="1" applyFill="1" applyBorder="1" applyAlignment="1" applyProtection="1">
      <alignment horizontal="right" indent="1"/>
      <protection locked="0"/>
    </xf>
    <xf numFmtId="3" fontId="0" fillId="0" borderId="84" xfId="56" applyNumberFormat="1" applyFont="1" applyFill="1" applyBorder="1" applyAlignment="1" applyProtection="1">
      <alignment horizontal="right" indent="1"/>
      <protection locked="0"/>
    </xf>
    <xf numFmtId="3" fontId="0" fillId="0" borderId="83" xfId="56" applyNumberFormat="1" applyFont="1" applyFill="1" applyBorder="1" applyAlignment="1" applyProtection="1">
      <alignment horizontal="right" indent="1"/>
      <protection locked="0"/>
    </xf>
    <xf numFmtId="0" fontId="47" fillId="0" borderId="83" xfId="56" applyFont="1" applyFill="1" applyBorder="1" applyProtection="1">
      <alignment/>
      <protection locked="0"/>
    </xf>
    <xf numFmtId="0" fontId="47" fillId="0" borderId="141" xfId="56" applyFont="1" applyFill="1" applyBorder="1">
      <alignment/>
      <protection/>
    </xf>
    <xf numFmtId="172" fontId="28" fillId="0" borderId="26" xfId="0" applyNumberFormat="1" applyFont="1" applyFill="1" applyBorder="1" applyAlignment="1" applyProtection="1">
      <alignment horizontal="center" vertical="center" wrapText="1"/>
      <protection/>
    </xf>
    <xf numFmtId="172" fontId="28" fillId="0" borderId="45" xfId="0" applyNumberFormat="1" applyFont="1" applyFill="1" applyBorder="1" applyAlignment="1" applyProtection="1">
      <alignment horizontal="center" vertical="center" wrapText="1"/>
      <protection/>
    </xf>
    <xf numFmtId="49" fontId="22" fillId="21" borderId="82" xfId="0" applyNumberFormat="1" applyFont="1" applyFill="1" applyBorder="1" applyAlignment="1" applyProtection="1">
      <alignment horizontal="center" vertical="center" wrapText="1"/>
      <protection locked="0"/>
    </xf>
    <xf numFmtId="172" fontId="22" fillId="21" borderId="82" xfId="0" applyNumberFormat="1" applyFont="1" applyFill="1" applyBorder="1" applyAlignment="1" applyProtection="1">
      <alignment vertical="center" wrapText="1"/>
      <protection locked="0"/>
    </xf>
    <xf numFmtId="172" fontId="22" fillId="21" borderId="82" xfId="0" applyNumberFormat="1" applyFont="1" applyFill="1" applyBorder="1" applyAlignment="1" applyProtection="1">
      <alignment vertical="center" wrapText="1"/>
      <protection/>
    </xf>
    <xf numFmtId="172" fontId="22" fillId="0" borderId="82" xfId="0" applyNumberFormat="1" applyFont="1" applyFill="1" applyBorder="1" applyAlignment="1" applyProtection="1">
      <alignment vertical="center" wrapText="1"/>
      <protection locked="0"/>
    </xf>
    <xf numFmtId="172" fontId="22" fillId="0" borderId="82" xfId="0" applyNumberFormat="1" applyFont="1" applyFill="1" applyBorder="1" applyAlignment="1" applyProtection="1">
      <alignment vertical="center" wrapText="1"/>
      <protection/>
    </xf>
    <xf numFmtId="49" fontId="22" fillId="0" borderId="82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2" xfId="0" applyNumberFormat="1" applyFont="1" applyFill="1" applyBorder="1" applyAlignment="1" applyProtection="1">
      <alignment horizontal="left" vertical="center" wrapText="1"/>
      <protection/>
    </xf>
    <xf numFmtId="172" fontId="26" fillId="0" borderId="82" xfId="0" applyNumberFormat="1" applyFont="1" applyFill="1" applyBorder="1" applyAlignment="1" applyProtection="1">
      <alignment vertical="center" wrapText="1"/>
      <protection/>
    </xf>
    <xf numFmtId="172" fontId="26" fillId="18" borderId="82" xfId="0" applyNumberFormat="1" applyFont="1" applyFill="1" applyBorder="1" applyAlignment="1" applyProtection="1">
      <alignment vertical="center" wrapText="1"/>
      <protection/>
    </xf>
    <xf numFmtId="172" fontId="27" fillId="22" borderId="82" xfId="0" applyNumberFormat="1" applyFont="1" applyFill="1" applyBorder="1" applyAlignment="1">
      <alignment vertical="center" wrapText="1"/>
    </xf>
    <xf numFmtId="0" fontId="29" fillId="0" borderId="122" xfId="57" applyFont="1" applyFill="1" applyBorder="1" applyAlignment="1" applyProtection="1">
      <alignment horizontal="left" vertical="center" indent="1"/>
      <protection/>
    </xf>
    <xf numFmtId="0" fontId="26" fillId="0" borderId="142" xfId="57" applyFont="1" applyFill="1" applyBorder="1" applyAlignment="1" applyProtection="1">
      <alignment horizontal="left" vertical="center" indent="1"/>
      <protection/>
    </xf>
    <xf numFmtId="172" fontId="28" fillId="0" borderId="143" xfId="57" applyNumberFormat="1" applyFont="1" applyFill="1" applyBorder="1" applyAlignment="1" applyProtection="1">
      <alignment vertical="center"/>
      <protection/>
    </xf>
    <xf numFmtId="172" fontId="28" fillId="0" borderId="125" xfId="57" applyNumberFormat="1" applyFont="1" applyFill="1" applyBorder="1" applyProtection="1">
      <alignment/>
      <protection/>
    </xf>
    <xf numFmtId="172" fontId="28" fillId="0" borderId="144" xfId="57" applyNumberFormat="1" applyFont="1" applyFill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horizontal="left" vertical="center"/>
      <protection locked="0"/>
    </xf>
    <xf numFmtId="0" fontId="0" fillId="21" borderId="82" xfId="56" applyFont="1" applyFill="1" applyBorder="1" applyProtection="1">
      <alignment/>
      <protection locked="0"/>
    </xf>
    <xf numFmtId="3" fontId="0" fillId="21" borderId="82" xfId="56" applyNumberFormat="1" applyFont="1" applyFill="1" applyBorder="1" applyProtection="1">
      <alignment/>
      <protection locked="0"/>
    </xf>
    <xf numFmtId="179" fontId="47" fillId="21" borderId="82" xfId="40" applyNumberFormat="1" applyFont="1" applyFill="1" applyBorder="1" applyAlignment="1" applyProtection="1">
      <alignment/>
      <protection locked="0"/>
    </xf>
    <xf numFmtId="3" fontId="47" fillId="21" borderId="82" xfId="56" applyNumberFormat="1" applyFont="1" applyFill="1" applyBorder="1">
      <alignment/>
      <protection/>
    </xf>
    <xf numFmtId="0" fontId="0" fillId="21" borderId="82" xfId="56" applyFont="1" applyFill="1" applyBorder="1">
      <alignment/>
      <protection/>
    </xf>
    <xf numFmtId="3" fontId="0" fillId="21" borderId="82" xfId="56" applyNumberFormat="1" applyFont="1" applyFill="1" applyBorder="1">
      <alignment/>
      <protection/>
    </xf>
    <xf numFmtId="0" fontId="0" fillId="21" borderId="84" xfId="56" applyFont="1" applyFill="1" applyBorder="1" applyProtection="1">
      <alignment/>
      <protection locked="0"/>
    </xf>
    <xf numFmtId="3" fontId="0" fillId="21" borderId="84" xfId="56" applyNumberFormat="1" applyFont="1" applyFill="1" applyBorder="1" applyProtection="1">
      <alignment/>
      <protection locked="0"/>
    </xf>
    <xf numFmtId="3" fontId="47" fillId="21" borderId="50" xfId="56" applyNumberFormat="1" applyFont="1" applyFill="1" applyBorder="1">
      <alignment/>
      <protection/>
    </xf>
    <xf numFmtId="3" fontId="47" fillId="21" borderId="78" xfId="56" applyNumberFormat="1" applyFont="1" applyFill="1" applyBorder="1">
      <alignment/>
      <protection/>
    </xf>
    <xf numFmtId="3" fontId="47" fillId="21" borderId="84" xfId="56" applyNumberFormat="1" applyFont="1" applyFill="1" applyBorder="1">
      <alignment/>
      <protection/>
    </xf>
    <xf numFmtId="179" fontId="47" fillId="21" borderId="84" xfId="40" applyNumberFormat="1" applyFont="1" applyFill="1" applyBorder="1" applyAlignment="1" applyProtection="1">
      <alignment/>
      <protection locked="0"/>
    </xf>
    <xf numFmtId="3" fontId="47" fillId="21" borderId="145" xfId="56" applyNumberFormat="1" applyFont="1" applyFill="1" applyBorder="1">
      <alignment/>
      <protection/>
    </xf>
    <xf numFmtId="3" fontId="47" fillId="21" borderId="146" xfId="56" applyNumberFormat="1" applyFont="1" applyFill="1" applyBorder="1">
      <alignment/>
      <protection/>
    </xf>
    <xf numFmtId="0" fontId="0" fillId="21" borderId="147" xfId="56" applyFont="1" applyFill="1" applyBorder="1" applyProtection="1">
      <alignment/>
      <protection locked="0"/>
    </xf>
    <xf numFmtId="3" fontId="0" fillId="21" borderId="147" xfId="56" applyNumberFormat="1" applyFont="1" applyFill="1" applyBorder="1" applyProtection="1">
      <alignment/>
      <protection locked="0"/>
    </xf>
    <xf numFmtId="179" fontId="47" fillId="21" borderId="83" xfId="40" applyNumberFormat="1" applyFont="1" applyFill="1" applyBorder="1" applyAlignment="1" applyProtection="1">
      <alignment/>
      <protection locked="0"/>
    </xf>
    <xf numFmtId="3" fontId="47" fillId="21" borderId="0" xfId="56" applyNumberFormat="1" applyFont="1" applyFill="1" applyBorder="1">
      <alignment/>
      <protection/>
    </xf>
    <xf numFmtId="0" fontId="0" fillId="21" borderId="83" xfId="56" applyFont="1" applyFill="1" applyBorder="1" applyProtection="1">
      <alignment/>
      <protection locked="0"/>
    </xf>
    <xf numFmtId="3" fontId="0" fillId="21" borderId="83" xfId="56" applyNumberFormat="1" applyFont="1" applyFill="1" applyBorder="1" applyProtection="1">
      <alignment/>
      <protection locked="0"/>
    </xf>
    <xf numFmtId="3" fontId="0" fillId="21" borderId="83" xfId="56" applyNumberFormat="1" applyFont="1" applyFill="1" applyBorder="1" applyAlignment="1" applyProtection="1">
      <alignment/>
      <protection locked="0"/>
    </xf>
    <xf numFmtId="3" fontId="0" fillId="21" borderId="82" xfId="56" applyNumberFormat="1" applyFont="1" applyFill="1" applyBorder="1" applyAlignment="1" applyProtection="1">
      <alignment/>
      <protection locked="0"/>
    </xf>
    <xf numFmtId="3" fontId="47" fillId="21" borderId="140" xfId="56" applyNumberFormat="1" applyFont="1" applyFill="1" applyBorder="1">
      <alignment/>
      <protection/>
    </xf>
    <xf numFmtId="3" fontId="47" fillId="21" borderId="70" xfId="56" applyNumberFormat="1" applyFont="1" applyFill="1" applyBorder="1">
      <alignment/>
      <protection/>
    </xf>
    <xf numFmtId="0" fontId="22" fillId="21" borderId="83" xfId="56" applyFont="1" applyFill="1" applyBorder="1" applyProtection="1">
      <alignment/>
      <protection locked="0"/>
    </xf>
    <xf numFmtId="3" fontId="47" fillId="21" borderId="148" xfId="56" applyNumberFormat="1" applyFont="1" applyFill="1" applyBorder="1">
      <alignment/>
      <protection/>
    </xf>
    <xf numFmtId="3" fontId="47" fillId="21" borderId="149" xfId="56" applyNumberFormat="1" applyFont="1" applyFill="1" applyBorder="1">
      <alignment/>
      <protection/>
    </xf>
    <xf numFmtId="3" fontId="47" fillId="21" borderId="39" xfId="56" applyNumberFormat="1" applyFont="1" applyFill="1" applyBorder="1">
      <alignment/>
      <protection/>
    </xf>
    <xf numFmtId="0" fontId="0" fillId="21" borderId="0" xfId="56" applyFont="1" applyFill="1">
      <alignment/>
      <protection/>
    </xf>
    <xf numFmtId="0" fontId="28" fillId="21" borderId="82" xfId="56" applyFont="1" applyFill="1" applyBorder="1" applyAlignment="1" applyProtection="1">
      <alignment horizontal="left" vertical="center" wrapText="1"/>
      <protection/>
    </xf>
    <xf numFmtId="3" fontId="27" fillId="21" borderId="82" xfId="56" applyNumberFormat="1" applyFont="1" applyFill="1" applyBorder="1" applyAlignment="1" applyProtection="1">
      <alignment vertical="center" wrapText="1"/>
      <protection/>
    </xf>
    <xf numFmtId="172" fontId="30" fillId="0" borderId="1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0" xfId="0" applyFill="1" applyBorder="1" applyAlignment="1" applyProtection="1">
      <alignment vertical="center"/>
      <protection/>
    </xf>
    <xf numFmtId="0" fontId="33" fillId="0" borderId="151" xfId="0" applyFont="1" applyFill="1" applyBorder="1" applyAlignment="1" applyProtection="1">
      <alignment vertical="center" wrapText="1"/>
      <protection/>
    </xf>
    <xf numFmtId="172" fontId="31" fillId="0" borderId="151" xfId="0" applyNumberFormat="1" applyFont="1" applyFill="1" applyBorder="1" applyAlignment="1" applyProtection="1">
      <alignment horizontal="right" vertical="center" wrapText="1"/>
      <protection/>
    </xf>
    <xf numFmtId="3" fontId="31" fillId="0" borderId="152" xfId="0" applyNumberFormat="1" applyFont="1" applyFill="1" applyBorder="1" applyAlignment="1" applyProtection="1">
      <alignment horizontal="right" vertical="center" wrapText="1"/>
      <protection/>
    </xf>
    <xf numFmtId="3" fontId="58" fillId="0" borderId="153" xfId="0" applyNumberFormat="1" applyFont="1" applyFill="1" applyBorder="1" applyAlignment="1" applyProtection="1">
      <alignment vertical="center"/>
      <protection/>
    </xf>
    <xf numFmtId="172" fontId="0" fillId="0" borderId="0" xfId="56" applyNumberFormat="1" applyFont="1" applyFill="1">
      <alignment/>
      <protection/>
    </xf>
    <xf numFmtId="3" fontId="37" fillId="0" borderId="0" xfId="56" applyNumberFormat="1" applyFont="1" applyFill="1">
      <alignment/>
      <protection/>
    </xf>
    <xf numFmtId="0" fontId="26" fillId="21" borderId="97" xfId="56" applyFont="1" applyFill="1" applyBorder="1" applyAlignment="1" applyProtection="1">
      <alignment horizontal="center" vertical="center" wrapText="1"/>
      <protection/>
    </xf>
    <xf numFmtId="172" fontId="6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72" fontId="6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68" fillId="0" borderId="0" xfId="56" applyNumberFormat="1" applyFont="1" applyFill="1" applyAlignment="1" applyProtection="1">
      <alignment horizontal="right" vertical="center" indent="1"/>
      <protection/>
    </xf>
    <xf numFmtId="172" fontId="0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39" xfId="0" applyNumberFormat="1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right"/>
      <protection/>
    </xf>
    <xf numFmtId="172" fontId="27" fillId="0" borderId="0" xfId="56" applyNumberFormat="1" applyFont="1" applyFill="1" applyBorder="1" applyAlignment="1" applyProtection="1">
      <alignment horizontal="center" vertical="center"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172" fontId="25" fillId="0" borderId="10" xfId="56" applyNumberFormat="1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34" fillId="0" borderId="0" xfId="0" applyNumberFormat="1" applyFont="1" applyFill="1" applyBorder="1" applyAlignment="1" applyProtection="1">
      <alignment horizontal="center" textRotation="180" wrapText="1"/>
      <protection/>
    </xf>
    <xf numFmtId="172" fontId="26" fillId="0" borderId="11" xfId="0" applyNumberFormat="1" applyFont="1" applyFill="1" applyBorder="1" applyAlignment="1" applyProtection="1">
      <alignment horizontal="center" vertical="center" wrapText="1"/>
      <protection/>
    </xf>
    <xf numFmtId="172" fontId="26" fillId="0" borderId="39" xfId="0" applyNumberFormat="1" applyFont="1" applyFill="1" applyBorder="1" applyAlignment="1" applyProtection="1">
      <alignment horizontal="center" vertical="center" wrapText="1"/>
      <protection/>
    </xf>
    <xf numFmtId="172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22" xfId="56" applyFont="1" applyFill="1" applyBorder="1" applyAlignment="1">
      <alignment horizontal="center" vertical="center" wrapText="1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27" fillId="0" borderId="34" xfId="56" applyFont="1" applyFill="1" applyBorder="1" applyAlignment="1">
      <alignment horizontal="center" vertical="center" wrapText="1"/>
      <protection/>
    </xf>
    <xf numFmtId="0" fontId="23" fillId="0" borderId="39" xfId="56" applyFont="1" applyBorder="1">
      <alignment/>
      <protection/>
    </xf>
    <xf numFmtId="0" fontId="34" fillId="0" borderId="0" xfId="56" applyFont="1" applyBorder="1" applyAlignment="1">
      <alignment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172" fontId="23" fillId="0" borderId="0" xfId="0" applyNumberFormat="1" applyFont="1" applyFill="1" applyBorder="1" applyAlignment="1">
      <alignment horizontal="center" vertical="center" wrapText="1"/>
    </xf>
    <xf numFmtId="0" fontId="27" fillId="0" borderId="154" xfId="0" applyFont="1" applyBorder="1" applyAlignment="1">
      <alignment vertical="center" wrapText="1"/>
    </xf>
    <xf numFmtId="0" fontId="27" fillId="0" borderId="155" xfId="0" applyFont="1" applyBorder="1" applyAlignment="1">
      <alignment vertical="center" wrapText="1"/>
    </xf>
    <xf numFmtId="0" fontId="27" fillId="0" borderId="141" xfId="0" applyFont="1" applyBorder="1" applyAlignment="1">
      <alignment vertical="center" wrapText="1"/>
    </xf>
    <xf numFmtId="0" fontId="28" fillId="0" borderId="14" xfId="0" applyFont="1" applyFill="1" applyBorder="1" applyAlignment="1" applyProtection="1">
      <alignment horizontal="right" indent="1"/>
      <protection/>
    </xf>
    <xf numFmtId="49" fontId="38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26" fillId="0" borderId="34" xfId="0" applyFont="1" applyFill="1" applyBorder="1" applyAlignment="1" applyProtection="1">
      <alignment horizontal="center"/>
      <protection/>
    </xf>
    <xf numFmtId="0" fontId="46" fillId="0" borderId="23" xfId="0" applyFont="1" applyFill="1" applyBorder="1" applyAlignment="1" applyProtection="1">
      <alignment horizontal="left" indent="1"/>
      <protection locked="0"/>
    </xf>
    <xf numFmtId="0" fontId="29" fillId="0" borderId="35" xfId="0" applyFont="1" applyFill="1" applyBorder="1" applyAlignment="1" applyProtection="1">
      <alignment horizontal="right" indent="1"/>
      <protection locked="0"/>
    </xf>
    <xf numFmtId="0" fontId="29" fillId="0" borderId="19" xfId="0" applyFont="1" applyFill="1" applyBorder="1" applyAlignment="1" applyProtection="1">
      <alignment horizontal="left" indent="1"/>
      <protection locked="0"/>
    </xf>
    <xf numFmtId="0" fontId="29" fillId="0" borderId="33" xfId="0" applyFont="1" applyFill="1" applyBorder="1" applyAlignment="1" applyProtection="1">
      <alignment horizontal="right" indent="1"/>
      <protection locked="0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54" fillId="0" borderId="150" xfId="0" applyFont="1" applyFill="1" applyBorder="1" applyAlignment="1">
      <alignment horizontal="center" vertical="center"/>
    </xf>
    <xf numFmtId="0" fontId="54" fillId="0" borderId="128" xfId="0" applyFont="1" applyFill="1" applyBorder="1" applyAlignment="1">
      <alignment horizontal="center" vertical="center"/>
    </xf>
    <xf numFmtId="0" fontId="60" fillId="0" borderId="150" xfId="0" applyFont="1" applyBorder="1" applyAlignment="1">
      <alignment horizontal="center" vertical="center" wrapText="1"/>
    </xf>
    <xf numFmtId="0" fontId="60" fillId="0" borderId="136" xfId="0" applyFont="1" applyBorder="1" applyAlignment="1">
      <alignment horizontal="center" vertical="center" wrapText="1"/>
    </xf>
    <xf numFmtId="0" fontId="60" fillId="0" borderId="128" xfId="0" applyFont="1" applyBorder="1" applyAlignment="1">
      <alignment horizontal="center" vertical="center" wrapText="1"/>
    </xf>
    <xf numFmtId="0" fontId="54" fillId="0" borderId="150" xfId="0" applyFont="1" applyBorder="1" applyAlignment="1">
      <alignment horizontal="center" vertical="center"/>
    </xf>
    <xf numFmtId="0" fontId="54" fillId="0" borderId="128" xfId="0" applyFont="1" applyBorder="1" applyAlignment="1">
      <alignment horizontal="center" vertical="center"/>
    </xf>
    <xf numFmtId="0" fontId="54" fillId="0" borderId="156" xfId="0" applyFont="1" applyBorder="1" applyAlignment="1">
      <alignment horizontal="center" vertical="center"/>
    </xf>
    <xf numFmtId="0" fontId="54" fillId="0" borderId="157" xfId="0" applyFont="1" applyBorder="1" applyAlignment="1">
      <alignment horizontal="center" vertical="center"/>
    </xf>
    <xf numFmtId="0" fontId="54" fillId="0" borderId="148" xfId="0" applyFont="1" applyBorder="1" applyAlignment="1">
      <alignment horizontal="center" vertical="center"/>
    </xf>
    <xf numFmtId="0" fontId="54" fillId="0" borderId="156" xfId="0" applyFont="1" applyBorder="1" applyAlignment="1">
      <alignment horizontal="center" vertical="center" wrapText="1"/>
    </xf>
    <xf numFmtId="0" fontId="54" fillId="0" borderId="157" xfId="0" applyFont="1" applyBorder="1" applyAlignment="1">
      <alignment horizontal="center" vertical="center" wrapText="1"/>
    </xf>
    <xf numFmtId="0" fontId="54" fillId="0" borderId="148" xfId="0" applyFont="1" applyBorder="1" applyAlignment="1">
      <alignment horizontal="center" vertical="center" wrapText="1"/>
    </xf>
    <xf numFmtId="0" fontId="54" fillId="0" borderId="156" xfId="0" applyFont="1" applyFill="1" applyBorder="1" applyAlignment="1">
      <alignment horizontal="center" vertical="center" wrapText="1"/>
    </xf>
    <xf numFmtId="0" fontId="54" fillId="0" borderId="157" xfId="0" applyFont="1" applyFill="1" applyBorder="1" applyAlignment="1">
      <alignment horizontal="center" vertical="center" wrapText="1"/>
    </xf>
    <xf numFmtId="0" fontId="54" fillId="0" borderId="148" xfId="0" applyFont="1" applyFill="1" applyBorder="1" applyAlignment="1">
      <alignment horizontal="center" vertical="center" wrapText="1"/>
    </xf>
    <xf numFmtId="0" fontId="54" fillId="0" borderId="136" xfId="0" applyFont="1" applyBorder="1" applyAlignment="1">
      <alignment horizontal="center" vertical="center"/>
    </xf>
    <xf numFmtId="0" fontId="54" fillId="0" borderId="150" xfId="0" applyFont="1" applyBorder="1" applyAlignment="1">
      <alignment horizontal="center" wrapText="1"/>
    </xf>
    <xf numFmtId="0" fontId="54" fillId="0" borderId="128" xfId="0" applyFont="1" applyBorder="1" applyAlignment="1">
      <alignment horizontal="center" wrapText="1"/>
    </xf>
    <xf numFmtId="0" fontId="54" fillId="0" borderId="150" xfId="0" applyFont="1" applyBorder="1" applyAlignment="1">
      <alignment horizontal="center" vertical="center" wrapText="1"/>
    </xf>
    <xf numFmtId="0" fontId="54" fillId="0" borderId="128" xfId="0" applyFont="1" applyBorder="1" applyAlignment="1">
      <alignment horizontal="center" vertical="center" wrapText="1"/>
    </xf>
    <xf numFmtId="172" fontId="23" fillId="0" borderId="0" xfId="56" applyNumberFormat="1" applyFont="1" applyFill="1" applyBorder="1" applyAlignment="1" applyProtection="1">
      <alignment horizontal="center" vertical="center"/>
      <protection/>
    </xf>
    <xf numFmtId="172" fontId="24" fillId="0" borderId="10" xfId="56" applyNumberFormat="1" applyFont="1" applyFill="1" applyBorder="1" applyAlignment="1" applyProtection="1">
      <alignment horizontal="left" vertical="center"/>
      <protection/>
    </xf>
    <xf numFmtId="172" fontId="24" fillId="0" borderId="10" xfId="56" applyNumberFormat="1" applyFont="1" applyFill="1" applyBorder="1" applyAlignment="1" applyProtection="1">
      <alignment horizontal="left"/>
      <protection/>
    </xf>
    <xf numFmtId="172" fontId="26" fillId="0" borderId="39" xfId="0" applyNumberFormat="1" applyFont="1" applyFill="1" applyBorder="1" applyAlignment="1" applyProtection="1">
      <alignment horizontal="left" vertical="center" wrapText="1" indent="2"/>
      <protection/>
    </xf>
    <xf numFmtId="172" fontId="26" fillId="0" borderId="39" xfId="0" applyNumberFormat="1" applyFont="1" applyFill="1" applyBorder="1" applyAlignment="1" applyProtection="1">
      <alignment horizontal="center" vertical="center"/>
      <protection/>
    </xf>
    <xf numFmtId="172" fontId="26" fillId="0" borderId="73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wrapText="1"/>
    </xf>
    <xf numFmtId="0" fontId="23" fillId="0" borderId="0" xfId="57" applyFont="1" applyFill="1" applyBorder="1" applyAlignment="1" applyProtection="1">
      <alignment horizontal="center" wrapText="1"/>
      <protection/>
    </xf>
    <xf numFmtId="0" fontId="24" fillId="0" borderId="14" xfId="57" applyFont="1" applyFill="1" applyBorder="1" applyAlignment="1" applyProtection="1">
      <alignment horizontal="left" vertical="center" indent="1"/>
      <protection/>
    </xf>
    <xf numFmtId="0" fontId="4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 applyProtection="1">
      <alignment horizontal="right"/>
      <protection/>
    </xf>
    <xf numFmtId="0" fontId="26" fillId="0" borderId="11" xfId="0" applyFont="1" applyBorder="1" applyAlignment="1" applyProtection="1">
      <alignment horizontal="left" vertical="center" indent="2"/>
      <protection/>
    </xf>
    <xf numFmtId="0" fontId="23" fillId="0" borderId="0" xfId="57" applyFont="1" applyFill="1" applyBorder="1" applyAlignment="1" applyProtection="1">
      <alignment horizontal="center" wrapText="1"/>
      <protection locked="0"/>
    </xf>
    <xf numFmtId="0" fontId="24" fillId="0" borderId="67" xfId="57" applyFont="1" applyFill="1" applyBorder="1" applyAlignment="1" applyProtection="1">
      <alignment horizontal="left" vertical="center" indent="1"/>
      <protection/>
    </xf>
    <xf numFmtId="0" fontId="24" fillId="0" borderId="145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0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9.50390625" style="425" customWidth="1"/>
    <col min="2" max="2" width="91.625" style="425" customWidth="1"/>
    <col min="3" max="3" width="21.625" style="435" customWidth="1"/>
    <col min="4" max="4" width="9.00390625" style="425" customWidth="1"/>
    <col min="5" max="16384" width="9.375" style="425" customWidth="1"/>
  </cols>
  <sheetData>
    <row r="1" spans="1:3" ht="15.75" customHeight="1">
      <c r="A1" s="899" t="s">
        <v>9</v>
      </c>
      <c r="B1" s="899"/>
      <c r="C1" s="899"/>
    </row>
    <row r="2" spans="1:3" ht="15.75" customHeight="1">
      <c r="A2" s="900" t="s">
        <v>10</v>
      </c>
      <c r="B2" s="900"/>
      <c r="C2" s="2" t="s">
        <v>789</v>
      </c>
    </row>
    <row r="3" spans="1:3" ht="37.5" customHeight="1">
      <c r="A3" s="437" t="s">
        <v>501</v>
      </c>
      <c r="B3" s="451" t="s">
        <v>12</v>
      </c>
      <c r="C3" s="437" t="s">
        <v>957</v>
      </c>
    </row>
    <row r="4" spans="1:3" ht="12" customHeight="1">
      <c r="A4" s="438">
        <v>1</v>
      </c>
      <c r="B4" s="476">
        <v>2</v>
      </c>
      <c r="C4" s="438">
        <v>3</v>
      </c>
    </row>
    <row r="5" spans="1:3" ht="12" customHeight="1">
      <c r="A5" s="472" t="s">
        <v>639</v>
      </c>
      <c r="B5" s="463" t="s">
        <v>589</v>
      </c>
      <c r="C5" s="439">
        <f>SUM(C6:C12)</f>
        <v>817600022</v>
      </c>
    </row>
    <row r="6" spans="1:3" ht="12" customHeight="1">
      <c r="A6" s="473" t="s">
        <v>502</v>
      </c>
      <c r="B6" s="477" t="s">
        <v>16</v>
      </c>
      <c r="C6" s="440">
        <v>216365044</v>
      </c>
    </row>
    <row r="7" spans="1:3" ht="12" customHeight="1">
      <c r="A7" s="468" t="s">
        <v>503</v>
      </c>
      <c r="B7" s="478" t="s">
        <v>18</v>
      </c>
      <c r="C7" s="441">
        <v>287872260</v>
      </c>
    </row>
    <row r="8" spans="1:3" ht="12" customHeight="1">
      <c r="A8" s="738" t="s">
        <v>852</v>
      </c>
      <c r="B8" s="478" t="s">
        <v>853</v>
      </c>
      <c r="C8" s="441">
        <v>142063704</v>
      </c>
    </row>
    <row r="9" spans="1:3" ht="12" customHeight="1">
      <c r="A9" s="738" t="s">
        <v>851</v>
      </c>
      <c r="B9" s="478" t="s">
        <v>854</v>
      </c>
      <c r="C9" s="441">
        <v>151324043</v>
      </c>
    </row>
    <row r="10" spans="1:3" ht="12" customHeight="1">
      <c r="A10" s="468" t="s">
        <v>504</v>
      </c>
      <c r="B10" s="478" t="s">
        <v>611</v>
      </c>
      <c r="C10" s="441">
        <v>19974971</v>
      </c>
    </row>
    <row r="11" spans="1:3" ht="12" customHeight="1">
      <c r="A11" s="468" t="s">
        <v>505</v>
      </c>
      <c r="B11" s="478" t="s">
        <v>612</v>
      </c>
      <c r="C11" s="441"/>
    </row>
    <row r="12" spans="1:3" ht="12" customHeight="1">
      <c r="A12" s="470" t="s">
        <v>506</v>
      </c>
      <c r="B12" s="479" t="s">
        <v>613</v>
      </c>
      <c r="C12" s="441"/>
    </row>
    <row r="13" spans="1:3" ht="12" customHeight="1">
      <c r="A13" s="472" t="s">
        <v>27</v>
      </c>
      <c r="B13" s="480" t="s">
        <v>590</v>
      </c>
      <c r="C13" s="439">
        <f>+C14+C15+C16+C17+C18</f>
        <v>181969178</v>
      </c>
    </row>
    <row r="14" spans="1:3" ht="12" customHeight="1">
      <c r="A14" s="473" t="s">
        <v>507</v>
      </c>
      <c r="B14" s="477" t="s">
        <v>30</v>
      </c>
      <c r="C14" s="440"/>
    </row>
    <row r="15" spans="1:3" ht="12" customHeight="1">
      <c r="A15" s="468" t="s">
        <v>508</v>
      </c>
      <c r="B15" s="478" t="s">
        <v>640</v>
      </c>
      <c r="C15" s="441"/>
    </row>
    <row r="16" spans="1:3" ht="12" customHeight="1">
      <c r="A16" s="468" t="s">
        <v>509</v>
      </c>
      <c r="B16" s="478" t="s">
        <v>641</v>
      </c>
      <c r="C16" s="441"/>
    </row>
    <row r="17" spans="1:3" ht="12" customHeight="1">
      <c r="A17" s="468" t="s">
        <v>510</v>
      </c>
      <c r="B17" s="478" t="s">
        <v>642</v>
      </c>
      <c r="C17" s="441"/>
    </row>
    <row r="18" spans="1:3" ht="12" customHeight="1">
      <c r="A18" s="468" t="s">
        <v>511</v>
      </c>
      <c r="B18" s="478" t="s">
        <v>643</v>
      </c>
      <c r="C18" s="441">
        <v>181969178</v>
      </c>
    </row>
    <row r="19" spans="1:3" s="535" customFormat="1" ht="12" customHeight="1">
      <c r="A19" s="532"/>
      <c r="B19" s="533" t="s">
        <v>713</v>
      </c>
      <c r="C19" s="534"/>
    </row>
    <row r="20" spans="1:3" ht="12" customHeight="1">
      <c r="A20" s="472" t="s">
        <v>41</v>
      </c>
      <c r="B20" s="463" t="s">
        <v>591</v>
      </c>
      <c r="C20" s="439">
        <f>+C21+C22+C23+C24+C25</f>
        <v>842517185</v>
      </c>
    </row>
    <row r="21" spans="1:3" ht="12" customHeight="1">
      <c r="A21" s="473" t="s">
        <v>512</v>
      </c>
      <c r="B21" s="477" t="s">
        <v>44</v>
      </c>
      <c r="C21" s="440"/>
    </row>
    <row r="22" spans="1:3" ht="12" customHeight="1">
      <c r="A22" s="468" t="s">
        <v>513</v>
      </c>
      <c r="B22" s="478" t="s">
        <v>644</v>
      </c>
      <c r="C22" s="441"/>
    </row>
    <row r="23" spans="1:3" ht="12" customHeight="1">
      <c r="A23" s="468" t="s">
        <v>514</v>
      </c>
      <c r="B23" s="478" t="s">
        <v>645</v>
      </c>
      <c r="C23" s="441"/>
    </row>
    <row r="24" spans="1:3" ht="12" customHeight="1">
      <c r="A24" s="468" t="s">
        <v>515</v>
      </c>
      <c r="B24" s="478" t="s">
        <v>646</v>
      </c>
      <c r="C24" s="441"/>
    </row>
    <row r="25" spans="1:3" ht="12" customHeight="1">
      <c r="A25" s="468" t="s">
        <v>516</v>
      </c>
      <c r="B25" s="478" t="s">
        <v>647</v>
      </c>
      <c r="C25" s="441">
        <v>842517185</v>
      </c>
    </row>
    <row r="26" spans="1:3" s="535" customFormat="1" ht="12" customHeight="1">
      <c r="A26" s="532"/>
      <c r="B26" s="533" t="s">
        <v>709</v>
      </c>
      <c r="C26" s="822"/>
    </row>
    <row r="27" spans="1:3" ht="12" customHeight="1">
      <c r="A27" s="472" t="s">
        <v>55</v>
      </c>
      <c r="B27" s="463" t="s">
        <v>592</v>
      </c>
      <c r="C27" s="439">
        <f>+C28+C31++C32</f>
        <v>164800000</v>
      </c>
    </row>
    <row r="28" spans="1:3" ht="12" customHeight="1">
      <c r="A28" s="468" t="s">
        <v>522</v>
      </c>
      <c r="B28" s="478" t="s">
        <v>593</v>
      </c>
      <c r="C28" s="495">
        <f>SUM(C29:C30)</f>
        <v>154000000</v>
      </c>
    </row>
    <row r="29" spans="1:3" ht="12" customHeight="1">
      <c r="A29" s="468" t="s">
        <v>517</v>
      </c>
      <c r="B29" s="481" t="s">
        <v>648</v>
      </c>
      <c r="C29" s="441">
        <v>14000000</v>
      </c>
    </row>
    <row r="30" spans="1:3" ht="12" customHeight="1">
      <c r="A30" s="468" t="s">
        <v>519</v>
      </c>
      <c r="B30" s="482" t="s">
        <v>649</v>
      </c>
      <c r="C30" s="441">
        <v>140000000</v>
      </c>
    </row>
    <row r="31" spans="1:3" ht="12" customHeight="1">
      <c r="A31" s="738" t="s">
        <v>919</v>
      </c>
      <c r="B31" s="478" t="s">
        <v>920</v>
      </c>
      <c r="C31" s="441">
        <v>10000000</v>
      </c>
    </row>
    <row r="32" spans="1:3" ht="12" customHeight="1">
      <c r="A32" s="470" t="s">
        <v>521</v>
      </c>
      <c r="B32" s="479" t="s">
        <v>68</v>
      </c>
      <c r="C32" s="443">
        <v>800000</v>
      </c>
    </row>
    <row r="33" spans="1:3" ht="12" customHeight="1">
      <c r="A33" s="472" t="s">
        <v>69</v>
      </c>
      <c r="B33" s="463" t="s">
        <v>594</v>
      </c>
      <c r="C33" s="439">
        <f>SUM(C34:C44)</f>
        <v>197401704</v>
      </c>
    </row>
    <row r="34" spans="1:3" ht="12" customHeight="1">
      <c r="A34" s="473" t="s">
        <v>523</v>
      </c>
      <c r="B34" s="477" t="s">
        <v>72</v>
      </c>
      <c r="C34" s="440">
        <v>32200000</v>
      </c>
    </row>
    <row r="35" spans="1:3" ht="12" customHeight="1">
      <c r="A35" s="468" t="s">
        <v>524</v>
      </c>
      <c r="B35" s="478" t="s">
        <v>74</v>
      </c>
      <c r="C35" s="441">
        <v>120788937</v>
      </c>
    </row>
    <row r="36" spans="1:3" ht="12" customHeight="1">
      <c r="A36" s="468" t="s">
        <v>525</v>
      </c>
      <c r="B36" s="478" t="s">
        <v>76</v>
      </c>
      <c r="C36" s="441">
        <v>4589506</v>
      </c>
    </row>
    <row r="37" spans="1:3" ht="12" customHeight="1">
      <c r="A37" s="468" t="s">
        <v>526</v>
      </c>
      <c r="B37" s="478" t="s">
        <v>78</v>
      </c>
      <c r="C37" s="441"/>
    </row>
    <row r="38" spans="1:3" ht="12" customHeight="1">
      <c r="A38" s="468" t="s">
        <v>527</v>
      </c>
      <c r="B38" s="478" t="s">
        <v>80</v>
      </c>
      <c r="C38" s="441">
        <v>13445714</v>
      </c>
    </row>
    <row r="39" spans="1:3" ht="12" customHeight="1">
      <c r="A39" s="468" t="s">
        <v>528</v>
      </c>
      <c r="B39" s="478" t="s">
        <v>82</v>
      </c>
      <c r="C39" s="441">
        <v>26377547</v>
      </c>
    </row>
    <row r="40" spans="1:3" ht="12" customHeight="1">
      <c r="A40" s="468" t="s">
        <v>529</v>
      </c>
      <c r="B40" s="478" t="s">
        <v>84</v>
      </c>
      <c r="C40" s="441"/>
    </row>
    <row r="41" spans="1:3" ht="12" customHeight="1">
      <c r="A41" s="468" t="s">
        <v>530</v>
      </c>
      <c r="B41" s="478" t="s">
        <v>651</v>
      </c>
      <c r="C41" s="441"/>
    </row>
    <row r="42" spans="1:3" ht="12" customHeight="1">
      <c r="A42" s="468" t="s">
        <v>531</v>
      </c>
      <c r="B42" s="478" t="s">
        <v>88</v>
      </c>
      <c r="C42" s="441"/>
    </row>
    <row r="43" spans="1:3" ht="12" customHeight="1">
      <c r="A43" s="470" t="s">
        <v>533</v>
      </c>
      <c r="B43" s="479" t="s">
        <v>534</v>
      </c>
      <c r="C43" s="443"/>
    </row>
    <row r="44" spans="1:3" ht="12" customHeight="1">
      <c r="A44" s="470" t="s">
        <v>532</v>
      </c>
      <c r="B44" s="479" t="s">
        <v>90</v>
      </c>
      <c r="C44" s="443"/>
    </row>
    <row r="45" spans="1:3" ht="12" customHeight="1">
      <c r="A45" s="472" t="s">
        <v>91</v>
      </c>
      <c r="B45" s="463" t="s">
        <v>294</v>
      </c>
      <c r="C45" s="439">
        <f>SUM(C46:C50)</f>
        <v>108247394</v>
      </c>
    </row>
    <row r="46" spans="1:3" ht="12" customHeight="1">
      <c r="A46" s="473" t="s">
        <v>535</v>
      </c>
      <c r="B46" s="477" t="s">
        <v>94</v>
      </c>
      <c r="C46" s="440"/>
    </row>
    <row r="47" spans="1:3" ht="12" customHeight="1">
      <c r="A47" s="468" t="s">
        <v>536</v>
      </c>
      <c r="B47" s="478" t="s">
        <v>96</v>
      </c>
      <c r="C47" s="441">
        <v>108247394</v>
      </c>
    </row>
    <row r="48" spans="1:3" ht="12" customHeight="1">
      <c r="A48" s="468" t="s">
        <v>537</v>
      </c>
      <c r="B48" s="478" t="s">
        <v>98</v>
      </c>
      <c r="C48" s="441"/>
    </row>
    <row r="49" spans="1:3" ht="12" customHeight="1">
      <c r="A49" s="468" t="s">
        <v>538</v>
      </c>
      <c r="B49" s="478" t="s">
        <v>100</v>
      </c>
      <c r="C49" s="441"/>
    </row>
    <row r="50" spans="1:3" ht="12" customHeight="1">
      <c r="A50" s="470" t="s">
        <v>539</v>
      </c>
      <c r="B50" s="479" t="s">
        <v>102</v>
      </c>
      <c r="C50" s="443"/>
    </row>
    <row r="51" spans="1:3" ht="12" customHeight="1">
      <c r="A51" s="472" t="s">
        <v>103</v>
      </c>
      <c r="B51" s="463" t="s">
        <v>595</v>
      </c>
      <c r="C51" s="439">
        <f>SUM(C52:C54)</f>
        <v>0</v>
      </c>
    </row>
    <row r="52" spans="1:3" ht="12" customHeight="1">
      <c r="A52" s="473" t="s">
        <v>540</v>
      </c>
      <c r="B52" s="477" t="s">
        <v>106</v>
      </c>
      <c r="C52" s="440"/>
    </row>
    <row r="53" spans="1:3" ht="12" customHeight="1">
      <c r="A53" s="468" t="s">
        <v>541</v>
      </c>
      <c r="B53" s="478" t="s">
        <v>108</v>
      </c>
      <c r="C53" s="441"/>
    </row>
    <row r="54" spans="1:3" ht="12" customHeight="1">
      <c r="A54" s="468" t="s">
        <v>542</v>
      </c>
      <c r="B54" s="478" t="s">
        <v>110</v>
      </c>
      <c r="C54" s="441"/>
    </row>
    <row r="55" spans="1:3" ht="12" customHeight="1">
      <c r="A55" s="472" t="s">
        <v>113</v>
      </c>
      <c r="B55" s="480" t="s">
        <v>596</v>
      </c>
      <c r="C55" s="439">
        <f>SUM(C56:C60)</f>
        <v>0</v>
      </c>
    </row>
    <row r="56" spans="1:3" ht="12" customHeight="1">
      <c r="A56" s="473" t="s">
        <v>543</v>
      </c>
      <c r="B56" s="477" t="s">
        <v>116</v>
      </c>
      <c r="C56" s="441"/>
    </row>
    <row r="57" spans="1:3" ht="12" customHeight="1">
      <c r="A57" s="473" t="s">
        <v>652</v>
      </c>
      <c r="B57" s="477" t="s">
        <v>653</v>
      </c>
      <c r="C57" s="441"/>
    </row>
    <row r="58" spans="1:3" ht="12" customHeight="1">
      <c r="A58" s="473" t="s">
        <v>654</v>
      </c>
      <c r="B58" s="483" t="s">
        <v>696</v>
      </c>
      <c r="C58" s="441"/>
    </row>
    <row r="59" spans="1:3" ht="12" customHeight="1">
      <c r="A59" s="468" t="s">
        <v>544</v>
      </c>
      <c r="B59" s="478" t="s">
        <v>118</v>
      </c>
      <c r="C59" s="441"/>
    </row>
    <row r="60" spans="1:3" ht="12" customHeight="1">
      <c r="A60" s="468" t="s">
        <v>545</v>
      </c>
      <c r="B60" s="478" t="s">
        <v>120</v>
      </c>
      <c r="C60" s="441"/>
    </row>
    <row r="61" spans="1:3" ht="12" customHeight="1">
      <c r="A61" s="472" t="s">
        <v>123</v>
      </c>
      <c r="B61" s="463" t="s">
        <v>124</v>
      </c>
      <c r="C61" s="439">
        <f>+C5+C13+C20+C27+C33+C45+C51+C55</f>
        <v>2312535483</v>
      </c>
    </row>
    <row r="62" spans="1:3" ht="12" customHeight="1">
      <c r="A62" s="490" t="s">
        <v>656</v>
      </c>
      <c r="B62" s="491" t="s">
        <v>597</v>
      </c>
      <c r="C62" s="492">
        <f>SUM(C63:C65)</f>
        <v>0</v>
      </c>
    </row>
    <row r="63" spans="1:3" ht="12" customHeight="1">
      <c r="A63" s="468" t="s">
        <v>546</v>
      </c>
      <c r="B63" s="478" t="s">
        <v>674</v>
      </c>
      <c r="C63" s="441"/>
    </row>
    <row r="64" spans="1:3" ht="12" customHeight="1">
      <c r="A64" s="468" t="s">
        <v>547</v>
      </c>
      <c r="B64" s="478" t="s">
        <v>676</v>
      </c>
      <c r="C64" s="441"/>
    </row>
    <row r="65" spans="1:3" ht="12" customHeight="1">
      <c r="A65" s="468" t="s">
        <v>548</v>
      </c>
      <c r="B65" s="493" t="s">
        <v>675</v>
      </c>
      <c r="C65" s="441"/>
    </row>
    <row r="66" spans="1:3" ht="12" customHeight="1">
      <c r="A66" s="494" t="s">
        <v>657</v>
      </c>
      <c r="B66" s="461" t="s">
        <v>598</v>
      </c>
      <c r="C66" s="495"/>
    </row>
    <row r="67" spans="1:3" ht="12" customHeight="1">
      <c r="A67" s="494" t="s">
        <v>658</v>
      </c>
      <c r="B67" s="461" t="s">
        <v>599</v>
      </c>
      <c r="C67" s="495">
        <f>SUM(C68:C69)</f>
        <v>518350704</v>
      </c>
    </row>
    <row r="68" spans="1:3" ht="12" customHeight="1">
      <c r="A68" s="468" t="s">
        <v>553</v>
      </c>
      <c r="B68" s="496" t="s">
        <v>146</v>
      </c>
      <c r="C68" s="797">
        <v>518350704</v>
      </c>
    </row>
    <row r="69" spans="1:3" ht="12" customHeight="1">
      <c r="A69" s="468" t="s">
        <v>554</v>
      </c>
      <c r="B69" s="496" t="s">
        <v>148</v>
      </c>
      <c r="C69" s="441"/>
    </row>
    <row r="70" spans="1:3" s="434" customFormat="1" ht="12" customHeight="1">
      <c r="A70" s="468" t="s">
        <v>549</v>
      </c>
      <c r="B70" s="496" t="s">
        <v>152</v>
      </c>
      <c r="C70" s="441">
        <v>35000000</v>
      </c>
    </row>
    <row r="71" spans="1:3" s="434" customFormat="1" ht="12" customHeight="1">
      <c r="A71" s="468" t="s">
        <v>659</v>
      </c>
      <c r="B71" s="496" t="s">
        <v>661</v>
      </c>
      <c r="C71" s="441"/>
    </row>
    <row r="72" spans="1:3" s="434" customFormat="1" ht="12" customHeight="1">
      <c r="A72" s="468" t="s">
        <v>660</v>
      </c>
      <c r="B72" s="496" t="s">
        <v>710</v>
      </c>
      <c r="C72" s="441"/>
    </row>
    <row r="73" spans="1:3" s="434" customFormat="1" ht="12" customHeight="1">
      <c r="A73" s="471" t="s">
        <v>550</v>
      </c>
      <c r="B73" s="497" t="s">
        <v>551</v>
      </c>
      <c r="C73" s="448"/>
    </row>
    <row r="74" spans="1:3" s="434" customFormat="1" ht="12" customHeight="1">
      <c r="A74" s="487" t="s">
        <v>672</v>
      </c>
      <c r="B74" s="489" t="s">
        <v>673</v>
      </c>
      <c r="C74" s="444">
        <f>SUM(C62+C66+C67+C70+C71+C72+C73)</f>
        <v>553350704</v>
      </c>
    </row>
    <row r="75" spans="1:3" ht="12" customHeight="1">
      <c r="A75" s="486" t="s">
        <v>663</v>
      </c>
      <c r="B75" s="480" t="s">
        <v>600</v>
      </c>
      <c r="C75" s="439"/>
    </row>
    <row r="76" spans="1:3" ht="13.5" customHeight="1">
      <c r="A76" s="486" t="s">
        <v>664</v>
      </c>
      <c r="B76" s="480" t="s">
        <v>168</v>
      </c>
      <c r="C76" s="444"/>
    </row>
    <row r="77" spans="1:3" ht="13.5" customHeight="1">
      <c r="A77" s="486" t="s">
        <v>665</v>
      </c>
      <c r="B77" s="480" t="s">
        <v>552</v>
      </c>
      <c r="C77" s="444"/>
    </row>
    <row r="78" spans="1:3" ht="15.75" customHeight="1">
      <c r="A78" s="486" t="s">
        <v>247</v>
      </c>
      <c r="B78" s="484" t="s">
        <v>666</v>
      </c>
      <c r="C78" s="439">
        <f>SUM(C74:C77)</f>
        <v>553350704</v>
      </c>
    </row>
    <row r="79" spans="1:3" ht="16.5" customHeight="1">
      <c r="A79" s="488" t="s">
        <v>266</v>
      </c>
      <c r="B79" s="485" t="s">
        <v>667</v>
      </c>
      <c r="C79" s="439">
        <f>+C61+C78</f>
        <v>2865886187</v>
      </c>
    </row>
    <row r="80" spans="1:3" ht="54" customHeight="1">
      <c r="A80" s="427"/>
      <c r="B80" s="428"/>
      <c r="C80" s="18"/>
    </row>
    <row r="81" spans="1:3" ht="16.5" customHeight="1">
      <c r="A81" s="899" t="s">
        <v>173</v>
      </c>
      <c r="B81" s="899"/>
      <c r="C81" s="899"/>
    </row>
    <row r="82" spans="1:3" s="429" customFormat="1" ht="16.5" customHeight="1">
      <c r="A82" s="901" t="s">
        <v>174</v>
      </c>
      <c r="B82" s="901"/>
      <c r="C82" s="19" t="s">
        <v>789</v>
      </c>
    </row>
    <row r="83" spans="1:3" ht="37.5" customHeight="1">
      <c r="A83" s="437" t="s">
        <v>11</v>
      </c>
      <c r="B83" s="451" t="s">
        <v>175</v>
      </c>
      <c r="C83" s="437" t="s">
        <v>957</v>
      </c>
    </row>
    <row r="84" spans="1:3" ht="12" customHeight="1">
      <c r="A84" s="437">
        <v>1</v>
      </c>
      <c r="B84" s="451">
        <v>2</v>
      </c>
      <c r="C84" s="437">
        <v>3</v>
      </c>
    </row>
    <row r="85" spans="1:3" ht="12" customHeight="1">
      <c r="A85" s="466" t="s">
        <v>13</v>
      </c>
      <c r="B85" s="452" t="s">
        <v>601</v>
      </c>
      <c r="C85" s="446">
        <f>SUM(C86:C90)</f>
        <v>1560751904</v>
      </c>
    </row>
    <row r="86" spans="1:3" ht="12" customHeight="1">
      <c r="A86" s="467" t="s">
        <v>555</v>
      </c>
      <c r="B86" s="453" t="s">
        <v>177</v>
      </c>
      <c r="C86" s="447">
        <v>823346088</v>
      </c>
    </row>
    <row r="87" spans="1:3" ht="12" customHeight="1">
      <c r="A87" s="468" t="s">
        <v>556</v>
      </c>
      <c r="B87" s="445" t="s">
        <v>178</v>
      </c>
      <c r="C87" s="441">
        <v>122870926</v>
      </c>
    </row>
    <row r="88" spans="1:3" ht="12" customHeight="1">
      <c r="A88" s="468" t="s">
        <v>557</v>
      </c>
      <c r="B88" s="445" t="s">
        <v>179</v>
      </c>
      <c r="C88" s="443">
        <v>524683660</v>
      </c>
    </row>
    <row r="89" spans="1:3" ht="12" customHeight="1">
      <c r="A89" s="468" t="s">
        <v>558</v>
      </c>
      <c r="B89" s="445" t="s">
        <v>180</v>
      </c>
      <c r="C89" s="443">
        <v>65519143</v>
      </c>
    </row>
    <row r="90" spans="1:3" ht="12" customHeight="1">
      <c r="A90" s="468" t="s">
        <v>559</v>
      </c>
      <c r="B90" s="710" t="s">
        <v>182</v>
      </c>
      <c r="C90" s="443">
        <f>SUM(C92:C103)</f>
        <v>24332087</v>
      </c>
    </row>
    <row r="91" spans="1:3" ht="12" customHeight="1">
      <c r="A91" s="468" t="s">
        <v>621</v>
      </c>
      <c r="B91" s="430" t="s">
        <v>620</v>
      </c>
      <c r="C91" s="443"/>
    </row>
    <row r="92" spans="1:3" ht="12" customHeight="1">
      <c r="A92" s="468" t="s">
        <v>561</v>
      </c>
      <c r="B92" s="445" t="s">
        <v>619</v>
      </c>
      <c r="C92" s="443">
        <v>3660087</v>
      </c>
    </row>
    <row r="93" spans="1:3" ht="12" customHeight="1">
      <c r="A93" s="468" t="s">
        <v>560</v>
      </c>
      <c r="B93" s="454" t="s">
        <v>622</v>
      </c>
      <c r="C93" s="443"/>
    </row>
    <row r="94" spans="1:3" ht="12" customHeight="1">
      <c r="A94" s="468" t="s">
        <v>562</v>
      </c>
      <c r="B94" s="455" t="s">
        <v>623</v>
      </c>
      <c r="C94" s="443"/>
    </row>
    <row r="95" spans="1:3" ht="12" customHeight="1">
      <c r="A95" s="468" t="s">
        <v>563</v>
      </c>
      <c r="B95" s="455" t="s">
        <v>624</v>
      </c>
      <c r="C95" s="443"/>
    </row>
    <row r="96" spans="1:3" ht="12" customHeight="1">
      <c r="A96" s="468" t="s">
        <v>564</v>
      </c>
      <c r="B96" s="454" t="s">
        <v>191</v>
      </c>
      <c r="C96" s="443">
        <v>2722000</v>
      </c>
    </row>
    <row r="97" spans="1:3" ht="12" customHeight="1">
      <c r="A97" s="468" t="s">
        <v>565</v>
      </c>
      <c r="B97" s="454" t="s">
        <v>625</v>
      </c>
      <c r="C97" s="443"/>
    </row>
    <row r="98" spans="1:3" ht="12" customHeight="1">
      <c r="A98" s="468" t="s">
        <v>566</v>
      </c>
      <c r="B98" s="455" t="s">
        <v>626</v>
      </c>
      <c r="C98" s="443"/>
    </row>
    <row r="99" spans="1:3" ht="12" customHeight="1">
      <c r="A99" s="469" t="s">
        <v>567</v>
      </c>
      <c r="B99" s="456" t="s">
        <v>197</v>
      </c>
      <c r="C99" s="443"/>
    </row>
    <row r="100" spans="1:3" ht="12" customHeight="1">
      <c r="A100" s="468" t="s">
        <v>568</v>
      </c>
      <c r="B100" s="456" t="s">
        <v>199</v>
      </c>
      <c r="C100" s="443"/>
    </row>
    <row r="101" spans="1:3" ht="12" customHeight="1">
      <c r="A101" s="470" t="s">
        <v>615</v>
      </c>
      <c r="B101" s="456" t="s">
        <v>618</v>
      </c>
      <c r="C101" s="443"/>
    </row>
    <row r="102" spans="1:3" ht="12" customHeight="1">
      <c r="A102" s="470" t="s">
        <v>569</v>
      </c>
      <c r="B102" s="456" t="s">
        <v>201</v>
      </c>
      <c r="C102" s="443">
        <v>7950000</v>
      </c>
    </row>
    <row r="103" spans="1:3" ht="12" customHeight="1">
      <c r="A103" s="471" t="s">
        <v>617</v>
      </c>
      <c r="B103" s="457" t="s">
        <v>616</v>
      </c>
      <c r="C103" s="448">
        <v>10000000</v>
      </c>
    </row>
    <row r="104" spans="1:3" ht="12" customHeight="1">
      <c r="A104" s="472" t="s">
        <v>27</v>
      </c>
      <c r="B104" s="458" t="s">
        <v>602</v>
      </c>
      <c r="C104" s="439">
        <f>+C105+C107+C109</f>
        <v>1270134283</v>
      </c>
    </row>
    <row r="105" spans="1:3" ht="12" customHeight="1">
      <c r="A105" s="473" t="s">
        <v>570</v>
      </c>
      <c r="B105" s="445" t="s">
        <v>203</v>
      </c>
      <c r="C105" s="440">
        <v>843623655</v>
      </c>
    </row>
    <row r="106" spans="1:3" s="539" customFormat="1" ht="12" customHeight="1">
      <c r="A106" s="536"/>
      <c r="B106" s="537" t="s">
        <v>711</v>
      </c>
      <c r="C106" s="821">
        <v>495545756</v>
      </c>
    </row>
    <row r="107" spans="1:3" ht="12" customHeight="1">
      <c r="A107" s="473" t="s">
        <v>571</v>
      </c>
      <c r="B107" s="459" t="s">
        <v>205</v>
      </c>
      <c r="C107" s="441">
        <v>426510628</v>
      </c>
    </row>
    <row r="108" spans="1:3" s="539" customFormat="1" ht="12" customHeight="1">
      <c r="A108" s="536"/>
      <c r="B108" s="537" t="s">
        <v>712</v>
      </c>
      <c r="C108" s="538">
        <v>336986542</v>
      </c>
    </row>
    <row r="109" spans="1:3" ht="12" customHeight="1">
      <c r="A109" s="473" t="s">
        <v>572</v>
      </c>
      <c r="B109" s="460" t="s">
        <v>627</v>
      </c>
      <c r="C109" s="441">
        <f>SUM(C110:C118)</f>
        <v>0</v>
      </c>
    </row>
    <row r="110" spans="1:3" ht="12" customHeight="1">
      <c r="A110" s="473" t="s">
        <v>573</v>
      </c>
      <c r="B110" s="461" t="s">
        <v>628</v>
      </c>
      <c r="C110" s="441"/>
    </row>
    <row r="111" spans="1:3" ht="12" customHeight="1">
      <c r="A111" s="473" t="s">
        <v>574</v>
      </c>
      <c r="B111" s="462" t="s">
        <v>210</v>
      </c>
      <c r="C111" s="441"/>
    </row>
    <row r="112" spans="1:3" ht="12.75">
      <c r="A112" s="473" t="s">
        <v>575</v>
      </c>
      <c r="B112" s="455" t="s">
        <v>189</v>
      </c>
      <c r="C112" s="441"/>
    </row>
    <row r="113" spans="1:3" ht="12" customHeight="1">
      <c r="A113" s="473" t="s">
        <v>576</v>
      </c>
      <c r="B113" s="455" t="s">
        <v>213</v>
      </c>
      <c r="C113" s="441"/>
    </row>
    <row r="114" spans="1:3" ht="12" customHeight="1">
      <c r="A114" s="473" t="s">
        <v>577</v>
      </c>
      <c r="B114" s="455" t="s">
        <v>215</v>
      </c>
      <c r="C114" s="441"/>
    </row>
    <row r="115" spans="1:3" ht="12" customHeight="1">
      <c r="A115" s="473" t="s">
        <v>578</v>
      </c>
      <c r="B115" s="455" t="s">
        <v>195</v>
      </c>
      <c r="C115" s="441"/>
    </row>
    <row r="116" spans="1:3" ht="12" customHeight="1">
      <c r="A116" s="473" t="s">
        <v>579</v>
      </c>
      <c r="B116" s="455" t="s">
        <v>218</v>
      </c>
      <c r="C116" s="441"/>
    </row>
    <row r="117" spans="1:3" ht="12" customHeight="1">
      <c r="A117" s="468" t="s">
        <v>630</v>
      </c>
      <c r="B117" s="455" t="s">
        <v>629</v>
      </c>
      <c r="C117" s="443"/>
    </row>
    <row r="118" spans="1:3" ht="12.75">
      <c r="A118" s="469" t="s">
        <v>580</v>
      </c>
      <c r="B118" s="455" t="s">
        <v>220</v>
      </c>
      <c r="C118" s="443"/>
    </row>
    <row r="119" spans="1:3" ht="12" customHeight="1">
      <c r="A119" s="472" t="s">
        <v>41</v>
      </c>
      <c r="B119" s="463" t="s">
        <v>225</v>
      </c>
      <c r="C119" s="439">
        <f>+C85+C104</f>
        <v>2830886187</v>
      </c>
    </row>
    <row r="120" spans="1:3" ht="12" customHeight="1">
      <c r="A120" s="499" t="s">
        <v>631</v>
      </c>
      <c r="B120" s="500" t="s">
        <v>603</v>
      </c>
      <c r="C120" s="501">
        <f>+C121+C122+C123</f>
        <v>0</v>
      </c>
    </row>
    <row r="121" spans="1:3" ht="12" customHeight="1">
      <c r="A121" s="502" t="s">
        <v>581</v>
      </c>
      <c r="B121" s="503" t="s">
        <v>680</v>
      </c>
      <c r="C121" s="498"/>
    </row>
    <row r="122" spans="1:3" ht="12" customHeight="1">
      <c r="A122" s="502" t="s">
        <v>582</v>
      </c>
      <c r="B122" s="503" t="s">
        <v>681</v>
      </c>
      <c r="C122" s="498"/>
    </row>
    <row r="123" spans="1:3" ht="12" customHeight="1">
      <c r="A123" s="502" t="s">
        <v>583</v>
      </c>
      <c r="B123" s="503" t="s">
        <v>682</v>
      </c>
      <c r="C123" s="498"/>
    </row>
    <row r="124" spans="1:3" ht="12.75">
      <c r="A124" s="504" t="s">
        <v>632</v>
      </c>
      <c r="B124" s="503" t="s">
        <v>679</v>
      </c>
      <c r="C124" s="505"/>
    </row>
    <row r="125" spans="1:3" ht="12" customHeight="1">
      <c r="A125" s="504" t="s">
        <v>633</v>
      </c>
      <c r="B125" s="503" t="s">
        <v>237</v>
      </c>
      <c r="C125" s="505"/>
    </row>
    <row r="126" spans="1:3" ht="12" customHeight="1">
      <c r="A126" s="502" t="s">
        <v>584</v>
      </c>
      <c r="B126" s="503" t="s">
        <v>238</v>
      </c>
      <c r="C126" s="498">
        <v>35000000</v>
      </c>
    </row>
    <row r="127" spans="1:3" ht="12" customHeight="1">
      <c r="A127" s="502" t="s">
        <v>634</v>
      </c>
      <c r="B127" s="503" t="s">
        <v>635</v>
      </c>
      <c r="C127" s="498"/>
    </row>
    <row r="128" spans="1:3" ht="12" customHeight="1">
      <c r="A128" s="502" t="s">
        <v>586</v>
      </c>
      <c r="B128" s="503" t="s">
        <v>239</v>
      </c>
      <c r="C128" s="498"/>
    </row>
    <row r="129" spans="1:3" ht="12" customHeight="1">
      <c r="A129" s="506" t="s">
        <v>585</v>
      </c>
      <c r="B129" s="507" t="s">
        <v>240</v>
      </c>
      <c r="C129" s="508"/>
    </row>
    <row r="130" spans="1:3" ht="12" customHeight="1">
      <c r="A130" s="474" t="s">
        <v>677</v>
      </c>
      <c r="B130" s="464" t="s">
        <v>678</v>
      </c>
      <c r="C130" s="450">
        <f>SUM(C120+C124+C125+C126+C127+C128+C129)</f>
        <v>35000000</v>
      </c>
    </row>
    <row r="131" spans="1:3" ht="12" customHeight="1">
      <c r="A131" s="472" t="s">
        <v>636</v>
      </c>
      <c r="B131" s="463" t="s">
        <v>604</v>
      </c>
      <c r="C131" s="449"/>
    </row>
    <row r="132" spans="1:3" s="432" customFormat="1" ht="12" customHeight="1">
      <c r="A132" s="474" t="s">
        <v>637</v>
      </c>
      <c r="B132" s="464" t="s">
        <v>587</v>
      </c>
      <c r="C132" s="450"/>
    </row>
    <row r="133" spans="1:3" s="432" customFormat="1" ht="12" customHeight="1">
      <c r="A133" s="474" t="s">
        <v>638</v>
      </c>
      <c r="B133" s="464" t="s">
        <v>588</v>
      </c>
      <c r="C133" s="450"/>
    </row>
    <row r="134" spans="1:9" ht="15" customHeight="1">
      <c r="A134" s="472" t="s">
        <v>224</v>
      </c>
      <c r="B134" s="463" t="s">
        <v>668</v>
      </c>
      <c r="C134" s="449">
        <f>SUM(C130:C133)</f>
        <v>35000000</v>
      </c>
      <c r="F134" s="433"/>
      <c r="G134" s="434"/>
      <c r="H134" s="434"/>
      <c r="I134" s="434"/>
    </row>
    <row r="135" spans="1:3" ht="12.75" customHeight="1">
      <c r="A135" s="475" t="s">
        <v>69</v>
      </c>
      <c r="B135" s="465" t="s">
        <v>669</v>
      </c>
      <c r="C135" s="449">
        <f>+C119+C134</f>
        <v>2865886187</v>
      </c>
    </row>
    <row r="136" ht="11.25" customHeight="1">
      <c r="C136" s="509"/>
    </row>
    <row r="137" spans="1:3" ht="12.75">
      <c r="A137" s="902" t="s">
        <v>249</v>
      </c>
      <c r="B137" s="902"/>
      <c r="C137" s="902"/>
    </row>
    <row r="138" spans="1:3" ht="15" customHeight="1">
      <c r="A138" s="900" t="s">
        <v>250</v>
      </c>
      <c r="B138" s="900"/>
      <c r="C138" s="2" t="s">
        <v>790</v>
      </c>
    </row>
    <row r="139" spans="1:4" ht="13.5" customHeight="1">
      <c r="A139" s="426">
        <v>1</v>
      </c>
      <c r="B139" s="431" t="s">
        <v>251</v>
      </c>
      <c r="C139" s="7">
        <f>+C61-C119</f>
        <v>-518350704</v>
      </c>
      <c r="D139" s="436"/>
    </row>
    <row r="140" spans="1:3" ht="27.75" customHeight="1">
      <c r="A140" s="426" t="s">
        <v>27</v>
      </c>
      <c r="B140" s="431" t="s">
        <v>252</v>
      </c>
      <c r="C140" s="7">
        <f>+C78-C134</f>
        <v>518350704</v>
      </c>
    </row>
  </sheetData>
  <sheetProtection selectLockedCells="1" selectUnlockedCells="1"/>
  <mergeCells count="6">
    <mergeCell ref="A137:C137"/>
    <mergeCell ref="A138:B138"/>
    <mergeCell ref="A1:C1"/>
    <mergeCell ref="A2:B2"/>
    <mergeCell ref="A81:C81"/>
    <mergeCell ref="A82:B82"/>
  </mergeCells>
  <printOptions horizontalCentered="1"/>
  <pageMargins left="0.7874015748031497" right="0.5511811023622047" top="1.0236220472440944" bottom="0.8661417322834646" header="0.35433070866141736" footer="0.5118110236220472"/>
  <pageSetup horizontalDpi="600" verticalDpi="600" orientation="portrait" paperSize="9" scale="65" r:id="rId1"/>
  <headerFooter alignWithMargins="0">
    <oddHeader>&amp;C&amp;"Times New Roman CE,Félkövér"&amp;12Létavértes Városi Önkormányzat
2023. ÉVI KÖLTSÉGVETÉSÉNEK ÖSSZEVONT MÉRLEGE&amp;R&amp;"Times New Roman CE,Félkövér dőlt"&amp;11
1.1. melléklet a 3/2023. (II.15.) önkormányzati rendelethez</oddHeader>
  </headerFooter>
  <rowBreaks count="1" manualBreakCount="1">
    <brk id="7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Layout" zoomScaleNormal="90" workbookViewId="0" topLeftCell="A1">
      <selection activeCell="C18" sqref="C18"/>
    </sheetView>
  </sheetViews>
  <sheetFormatPr defaultColWidth="9.00390625" defaultRowHeight="18" customHeight="1"/>
  <cols>
    <col min="1" max="1" width="48.00390625" style="133" bestFit="1" customWidth="1"/>
    <col min="2" max="3" width="17.625" style="134" customWidth="1"/>
    <col min="4" max="4" width="16.375" style="134" customWidth="1"/>
    <col min="5" max="5" width="18.00390625" style="134" customWidth="1"/>
    <col min="6" max="6" width="16.625" style="134" customWidth="1"/>
    <col min="7" max="7" width="18.875" style="56" customWidth="1"/>
    <col min="8" max="9" width="12.875" style="134" customWidth="1"/>
    <col min="10" max="10" width="13.875" style="134" customWidth="1"/>
    <col min="11" max="16384" width="9.375" style="134" customWidth="1"/>
  </cols>
  <sheetData>
    <row r="1" spans="1:7" ht="25.5" customHeight="1">
      <c r="A1" s="917" t="s">
        <v>338</v>
      </c>
      <c r="B1" s="917"/>
      <c r="C1" s="917"/>
      <c r="D1" s="917"/>
      <c r="E1" s="917"/>
      <c r="F1" s="917"/>
      <c r="G1" s="917"/>
    </row>
    <row r="2" spans="1:7" ht="22.5" customHeight="1">
      <c r="A2" s="57"/>
      <c r="B2" s="56"/>
      <c r="C2" s="56"/>
      <c r="D2" s="56"/>
      <c r="E2" s="56"/>
      <c r="F2" s="56"/>
      <c r="G2" s="135" t="s">
        <v>789</v>
      </c>
    </row>
    <row r="3" spans="1:7" s="136" customFormat="1" ht="44.25" customHeight="1">
      <c r="A3" s="510" t="s">
        <v>339</v>
      </c>
      <c r="B3" s="824" t="s">
        <v>340</v>
      </c>
      <c r="C3" s="824" t="s">
        <v>844</v>
      </c>
      <c r="D3" s="824" t="s">
        <v>341</v>
      </c>
      <c r="E3" s="824" t="s">
        <v>959</v>
      </c>
      <c r="F3" s="824" t="s">
        <v>957</v>
      </c>
      <c r="G3" s="825" t="s">
        <v>960</v>
      </c>
    </row>
    <row r="4" spans="1:7" s="56" customFormat="1" ht="12" customHeight="1">
      <c r="A4" s="823">
        <v>1</v>
      </c>
      <c r="B4" s="826">
        <v>2</v>
      </c>
      <c r="C4" s="826">
        <v>3</v>
      </c>
      <c r="D4" s="826">
        <v>4</v>
      </c>
      <c r="E4" s="826">
        <v>5</v>
      </c>
      <c r="F4" s="826">
        <v>6</v>
      </c>
      <c r="G4" s="826">
        <v>7</v>
      </c>
    </row>
    <row r="5" spans="1:7" s="56" customFormat="1" ht="12.75">
      <c r="A5" s="852" t="s">
        <v>931</v>
      </c>
      <c r="B5" s="853">
        <v>190500000</v>
      </c>
      <c r="C5" s="854">
        <v>179436758</v>
      </c>
      <c r="D5" s="826">
        <v>2023</v>
      </c>
      <c r="E5" s="826"/>
      <c r="F5" s="854">
        <v>179436758</v>
      </c>
      <c r="G5" s="827">
        <f>SUM(C5-E5-F5)</f>
        <v>0</v>
      </c>
    </row>
    <row r="6" spans="1:7" s="56" customFormat="1" ht="12.75">
      <c r="A6" s="852" t="s">
        <v>906</v>
      </c>
      <c r="B6" s="853">
        <v>315788403</v>
      </c>
      <c r="C6" s="854">
        <v>308803404</v>
      </c>
      <c r="D6" s="826">
        <v>2023</v>
      </c>
      <c r="E6" s="826"/>
      <c r="F6" s="854">
        <v>308803404</v>
      </c>
      <c r="G6" s="827">
        <f>SUM(C6-E6-F6)</f>
        <v>0</v>
      </c>
    </row>
    <row r="7" spans="1:7" s="56" customFormat="1" ht="12.75">
      <c r="A7" s="858" t="s">
        <v>907</v>
      </c>
      <c r="B7" s="859">
        <v>135000000</v>
      </c>
      <c r="C7" s="863">
        <v>126218224</v>
      </c>
      <c r="D7" s="826">
        <v>2023</v>
      </c>
      <c r="E7" s="826"/>
      <c r="F7" s="863">
        <v>126218224</v>
      </c>
      <c r="G7" s="827">
        <f>SUM(C7-E7-F7)</f>
        <v>0</v>
      </c>
    </row>
    <row r="8" spans="1:7" s="56" customFormat="1" ht="12.75">
      <c r="A8" s="858" t="s">
        <v>908</v>
      </c>
      <c r="B8" s="859">
        <v>200300001</v>
      </c>
      <c r="C8" s="863">
        <v>189890774</v>
      </c>
      <c r="D8" s="826">
        <v>2023</v>
      </c>
      <c r="E8" s="826"/>
      <c r="F8" s="863">
        <v>189890774</v>
      </c>
      <c r="G8" s="827">
        <f>SUM(C8-E8-F8)</f>
        <v>0</v>
      </c>
    </row>
    <row r="9" spans="1:7" s="56" customFormat="1" ht="12.75">
      <c r="A9" s="852" t="s">
        <v>909</v>
      </c>
      <c r="B9" s="853">
        <v>12287250</v>
      </c>
      <c r="C9" s="863">
        <v>12287250</v>
      </c>
      <c r="D9" s="826">
        <v>2023</v>
      </c>
      <c r="E9" s="826"/>
      <c r="F9" s="863">
        <v>12287250</v>
      </c>
      <c r="G9" s="827">
        <f aca="true" t="shared" si="0" ref="G9:G27">SUM(C9-E9-F9)</f>
        <v>0</v>
      </c>
    </row>
    <row r="10" spans="1:7" s="56" customFormat="1" ht="12.75">
      <c r="A10" s="866" t="s">
        <v>938</v>
      </c>
      <c r="B10" s="867">
        <v>323850</v>
      </c>
      <c r="C10" s="868">
        <v>323850</v>
      </c>
      <c r="D10" s="826">
        <v>2023</v>
      </c>
      <c r="E10" s="826"/>
      <c r="F10" s="868">
        <v>323850</v>
      </c>
      <c r="G10" s="827">
        <f t="shared" si="0"/>
        <v>0</v>
      </c>
    </row>
    <row r="11" spans="1:7" s="56" customFormat="1" ht="12.75">
      <c r="A11" s="870" t="s">
        <v>910</v>
      </c>
      <c r="B11" s="871">
        <v>4000000</v>
      </c>
      <c r="C11" s="872">
        <v>4000000</v>
      </c>
      <c r="D11" s="826">
        <v>2023</v>
      </c>
      <c r="E11" s="826"/>
      <c r="F11" s="872">
        <v>4000000</v>
      </c>
      <c r="G11" s="827">
        <f t="shared" si="0"/>
        <v>0</v>
      </c>
    </row>
    <row r="12" spans="1:7" s="56" customFormat="1" ht="12.75">
      <c r="A12" s="876" t="s">
        <v>911</v>
      </c>
      <c r="B12" s="871">
        <v>1500000</v>
      </c>
      <c r="C12" s="872">
        <v>1000000</v>
      </c>
      <c r="D12" s="826">
        <v>2023</v>
      </c>
      <c r="E12" s="826"/>
      <c r="F12" s="872">
        <v>1000000</v>
      </c>
      <c r="G12" s="827">
        <f t="shared" si="0"/>
        <v>0</v>
      </c>
    </row>
    <row r="13" spans="1:7" s="56" customFormat="1" ht="12.75">
      <c r="A13" s="876" t="s">
        <v>912</v>
      </c>
      <c r="B13" s="871">
        <v>4800000</v>
      </c>
      <c r="C13" s="872">
        <v>4800000</v>
      </c>
      <c r="D13" s="826">
        <v>2023</v>
      </c>
      <c r="E13" s="826"/>
      <c r="F13" s="872">
        <v>4800000</v>
      </c>
      <c r="G13" s="827">
        <f t="shared" si="0"/>
        <v>0</v>
      </c>
    </row>
    <row r="14" spans="1:7" s="56" customFormat="1" ht="12.75">
      <c r="A14" s="876" t="s">
        <v>940</v>
      </c>
      <c r="B14" s="871">
        <v>200000</v>
      </c>
      <c r="C14" s="872">
        <v>200000</v>
      </c>
      <c r="D14" s="826">
        <v>2023</v>
      </c>
      <c r="E14" s="826"/>
      <c r="F14" s="872">
        <v>200000</v>
      </c>
      <c r="G14" s="827">
        <f t="shared" si="0"/>
        <v>0</v>
      </c>
    </row>
    <row r="15" spans="1:7" s="56" customFormat="1" ht="12.75">
      <c r="A15" s="870" t="s">
        <v>913</v>
      </c>
      <c r="B15" s="868">
        <v>100000</v>
      </c>
      <c r="C15" s="868">
        <v>100000</v>
      </c>
      <c r="D15" s="826">
        <v>2023</v>
      </c>
      <c r="E15" s="826"/>
      <c r="F15" s="868">
        <v>100000</v>
      </c>
      <c r="G15" s="827">
        <f t="shared" si="0"/>
        <v>0</v>
      </c>
    </row>
    <row r="16" spans="1:7" s="56" customFormat="1" ht="12.75">
      <c r="A16" s="870" t="s">
        <v>942</v>
      </c>
      <c r="B16" s="868">
        <v>400000</v>
      </c>
      <c r="C16" s="868">
        <v>400000</v>
      </c>
      <c r="D16" s="826">
        <v>2023</v>
      </c>
      <c r="E16" s="826"/>
      <c r="F16" s="868">
        <v>400000</v>
      </c>
      <c r="G16" s="827">
        <f t="shared" si="0"/>
        <v>0</v>
      </c>
    </row>
    <row r="17" spans="1:7" s="56" customFormat="1" ht="12.75">
      <c r="A17" s="870" t="s">
        <v>943</v>
      </c>
      <c r="B17" s="868">
        <v>285750</v>
      </c>
      <c r="C17" s="868">
        <v>285750</v>
      </c>
      <c r="D17" s="826">
        <v>2023</v>
      </c>
      <c r="E17" s="826"/>
      <c r="F17" s="868">
        <v>285750</v>
      </c>
      <c r="G17" s="827">
        <f t="shared" si="0"/>
        <v>0</v>
      </c>
    </row>
    <row r="18" spans="1:7" s="56" customFormat="1" ht="12.75">
      <c r="A18" s="856" t="s">
        <v>917</v>
      </c>
      <c r="B18" s="868">
        <v>8001000</v>
      </c>
      <c r="C18" s="868">
        <v>8001000</v>
      </c>
      <c r="D18" s="826">
        <v>2023</v>
      </c>
      <c r="E18" s="826"/>
      <c r="F18" s="868">
        <v>8001000</v>
      </c>
      <c r="G18" s="827">
        <f t="shared" si="0"/>
        <v>0</v>
      </c>
    </row>
    <row r="19" spans="1:7" ht="15.75" customHeight="1">
      <c r="A19" s="870" t="s">
        <v>948</v>
      </c>
      <c r="B19" s="868">
        <v>2270252</v>
      </c>
      <c r="C19" s="868">
        <v>2270252</v>
      </c>
      <c r="D19" s="826">
        <v>2023</v>
      </c>
      <c r="E19" s="559"/>
      <c r="F19" s="868">
        <v>2270252</v>
      </c>
      <c r="G19" s="827">
        <f t="shared" si="0"/>
        <v>0</v>
      </c>
    </row>
    <row r="20" spans="1:7" ht="15.75" customHeight="1">
      <c r="A20" s="870" t="s">
        <v>947</v>
      </c>
      <c r="B20" s="868">
        <v>962000</v>
      </c>
      <c r="C20" s="868">
        <v>962000</v>
      </c>
      <c r="D20" s="826">
        <v>2023</v>
      </c>
      <c r="E20" s="559"/>
      <c r="F20" s="868">
        <v>962000</v>
      </c>
      <c r="G20" s="827">
        <f t="shared" si="0"/>
        <v>0</v>
      </c>
    </row>
    <row r="21" spans="1:7" ht="15.75" customHeight="1">
      <c r="A21" s="870" t="s">
        <v>842</v>
      </c>
      <c r="B21" s="868">
        <v>4644393</v>
      </c>
      <c r="C21" s="868">
        <v>4644393</v>
      </c>
      <c r="D21" s="826">
        <v>2023</v>
      </c>
      <c r="E21" s="559"/>
      <c r="F21" s="868">
        <v>4644393</v>
      </c>
      <c r="G21" s="827">
        <f t="shared" si="0"/>
        <v>0</v>
      </c>
    </row>
    <row r="22" spans="1:7" ht="15.75" customHeight="1">
      <c r="A22" s="831"/>
      <c r="B22" s="798"/>
      <c r="C22" s="829"/>
      <c r="D22" s="826"/>
      <c r="E22" s="559"/>
      <c r="F22" s="820"/>
      <c r="G22" s="827">
        <f t="shared" si="0"/>
        <v>0</v>
      </c>
    </row>
    <row r="23" spans="1:7" ht="15.75" customHeight="1">
      <c r="A23" s="831"/>
      <c r="B23" s="798"/>
      <c r="C23" s="828"/>
      <c r="D23" s="826"/>
      <c r="E23" s="559"/>
      <c r="F23" s="820"/>
      <c r="G23" s="827">
        <f t="shared" si="0"/>
        <v>0</v>
      </c>
    </row>
    <row r="24" spans="1:7" ht="15.75" customHeight="1">
      <c r="A24" s="831"/>
      <c r="B24" s="798"/>
      <c r="C24" s="830"/>
      <c r="D24" s="826"/>
      <c r="E24" s="559"/>
      <c r="F24" s="820"/>
      <c r="G24" s="827">
        <f t="shared" si="0"/>
        <v>0</v>
      </c>
    </row>
    <row r="25" spans="1:7" ht="15.75" customHeight="1">
      <c r="A25" s="832"/>
      <c r="B25" s="798"/>
      <c r="C25" s="830"/>
      <c r="D25" s="826"/>
      <c r="E25" s="559"/>
      <c r="F25" s="820"/>
      <c r="G25" s="827">
        <f t="shared" si="0"/>
        <v>0</v>
      </c>
    </row>
    <row r="26" spans="1:7" ht="15.75" customHeight="1">
      <c r="A26" s="831"/>
      <c r="B26" s="798"/>
      <c r="C26" s="798"/>
      <c r="D26" s="826"/>
      <c r="E26" s="559"/>
      <c r="F26" s="820"/>
      <c r="G26" s="827">
        <f t="shared" si="0"/>
        <v>0</v>
      </c>
    </row>
    <row r="27" spans="1:7" ht="18" customHeight="1">
      <c r="A27" s="831"/>
      <c r="B27" s="798"/>
      <c r="C27" s="798"/>
      <c r="D27" s="826"/>
      <c r="E27" s="645"/>
      <c r="F27" s="820"/>
      <c r="G27" s="827">
        <f t="shared" si="0"/>
        <v>0</v>
      </c>
    </row>
    <row r="28" spans="1:7" s="588" customFormat="1" ht="18" customHeight="1">
      <c r="A28" s="705" t="s">
        <v>843</v>
      </c>
      <c r="B28" s="587">
        <f>SUM(B5:B27)</f>
        <v>881362899</v>
      </c>
      <c r="C28" s="587">
        <f>SUM(C5:C27)</f>
        <v>843623655</v>
      </c>
      <c r="D28" s="845"/>
      <c r="E28" s="587">
        <f>SUM(E5:E27)</f>
        <v>0</v>
      </c>
      <c r="F28" s="587">
        <f>SUM(F5:F27)</f>
        <v>843623655</v>
      </c>
      <c r="G28" s="587">
        <f>SUM(G5:G27)</f>
        <v>0</v>
      </c>
    </row>
  </sheetData>
  <sheetProtection selectLockedCells="1" selectUnlockedCells="1"/>
  <mergeCells count="1">
    <mergeCell ref="A1:G1"/>
  </mergeCells>
  <printOptions horizontalCentered="1"/>
  <pageMargins left="0.7874015748031497" right="0.7874015748031497" top="0.9055118110236221" bottom="0.4724409448818898" header="0.31496062992125984" footer="0.5118110236220472"/>
  <pageSetup horizontalDpi="600" verticalDpi="600" orientation="landscape" paperSize="9" scale="94" r:id="rId1"/>
  <headerFooter alignWithMargins="0">
    <oddHeader>&amp;C&amp;"Times New Roman CE,Félkövér"&amp;12Létavértes Városi Önkormányzat 2023. évi költségvetése&amp;R&amp;"Times New Roman CE,Félkövér dőlt"&amp;11
6. melléklet a 3/2023 (II.15)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view="pageLayout" workbookViewId="0" topLeftCell="A1">
      <selection activeCell="C18" sqref="C18"/>
    </sheetView>
  </sheetViews>
  <sheetFormatPr defaultColWidth="9.00390625" defaultRowHeight="18" customHeight="1"/>
  <cols>
    <col min="1" max="1" width="60.625" style="133" customWidth="1"/>
    <col min="2" max="2" width="17.875" style="134" customWidth="1"/>
    <col min="3" max="3" width="16.375" style="134" customWidth="1"/>
    <col min="4" max="4" width="18.00390625" style="134" customWidth="1"/>
    <col min="5" max="5" width="16.625" style="134" customWidth="1"/>
    <col min="6" max="6" width="18.875" style="134" customWidth="1"/>
    <col min="7" max="8" width="12.875" style="134" customWidth="1"/>
    <col min="9" max="9" width="13.875" style="134" customWidth="1"/>
    <col min="10" max="16384" width="9.375" style="134" customWidth="1"/>
  </cols>
  <sheetData>
    <row r="1" spans="1:6" ht="24.75" customHeight="1">
      <c r="A1" s="917" t="s">
        <v>343</v>
      </c>
      <c r="B1" s="917"/>
      <c r="C1" s="917"/>
      <c r="D1" s="917"/>
      <c r="E1" s="917"/>
      <c r="F1" s="917"/>
    </row>
    <row r="2" spans="1:6" ht="23.25" customHeight="1">
      <c r="A2" s="57"/>
      <c r="B2" s="56"/>
      <c r="C2" s="56"/>
      <c r="D2" s="56"/>
      <c r="E2" s="56"/>
      <c r="F2" s="135" t="s">
        <v>789</v>
      </c>
    </row>
    <row r="3" spans="1:6" s="136" customFormat="1" ht="48.75" customHeight="1">
      <c r="A3" s="59" t="s">
        <v>344</v>
      </c>
      <c r="B3" s="60" t="s">
        <v>340</v>
      </c>
      <c r="C3" s="60" t="s">
        <v>341</v>
      </c>
      <c r="D3" s="60" t="s">
        <v>959</v>
      </c>
      <c r="E3" s="60" t="s">
        <v>957</v>
      </c>
      <c r="F3" s="61" t="s">
        <v>961</v>
      </c>
    </row>
    <row r="4" spans="1:6" s="56" customFormat="1" ht="15" customHeight="1">
      <c r="A4" s="833">
        <v>1</v>
      </c>
      <c r="B4" s="558">
        <v>2</v>
      </c>
      <c r="C4" s="558">
        <v>3</v>
      </c>
      <c r="D4" s="558">
        <v>4</v>
      </c>
      <c r="E4" s="558">
        <v>5</v>
      </c>
      <c r="F4" s="834">
        <v>6</v>
      </c>
    </row>
    <row r="5" spans="1:6" s="586" customFormat="1" ht="15.75" customHeight="1">
      <c r="A5" s="852" t="s">
        <v>932</v>
      </c>
      <c r="B5" s="853">
        <v>3000000</v>
      </c>
      <c r="C5" s="835" t="s">
        <v>958</v>
      </c>
      <c r="D5" s="836"/>
      <c r="E5" s="853">
        <v>3000000</v>
      </c>
      <c r="F5" s="837"/>
    </row>
    <row r="6" spans="1:6" s="586" customFormat="1" ht="15.75" customHeight="1">
      <c r="A6" s="852" t="s">
        <v>933</v>
      </c>
      <c r="B6" s="853">
        <v>356300000</v>
      </c>
      <c r="C6" s="835" t="s">
        <v>958</v>
      </c>
      <c r="D6" s="836"/>
      <c r="E6" s="853">
        <v>336986542</v>
      </c>
      <c r="F6" s="837"/>
    </row>
    <row r="7" spans="1:6" ht="15.75" customHeight="1">
      <c r="A7" s="856" t="s">
        <v>934</v>
      </c>
      <c r="B7" s="857">
        <v>24786464</v>
      </c>
      <c r="C7" s="835" t="s">
        <v>958</v>
      </c>
      <c r="D7" s="838"/>
      <c r="E7" s="857">
        <v>24786464</v>
      </c>
      <c r="F7" s="839"/>
    </row>
    <row r="8" spans="1:6" ht="15.75" customHeight="1">
      <c r="A8" s="858" t="s">
        <v>935</v>
      </c>
      <c r="B8" s="859">
        <v>9951156</v>
      </c>
      <c r="C8" s="835" t="s">
        <v>958</v>
      </c>
      <c r="D8" s="838"/>
      <c r="E8" s="859">
        <v>9951156</v>
      </c>
      <c r="F8" s="839"/>
    </row>
    <row r="9" spans="1:6" ht="15.75" customHeight="1">
      <c r="A9" s="858" t="s">
        <v>937</v>
      </c>
      <c r="B9" s="859">
        <v>2500000</v>
      </c>
      <c r="C9" s="835" t="s">
        <v>958</v>
      </c>
      <c r="D9" s="838"/>
      <c r="E9" s="859">
        <v>2500000</v>
      </c>
      <c r="F9" s="839"/>
    </row>
    <row r="10" spans="1:6" ht="15.75" customHeight="1">
      <c r="A10" s="852" t="s">
        <v>939</v>
      </c>
      <c r="B10" s="853">
        <v>19000000</v>
      </c>
      <c r="C10" s="835" t="s">
        <v>958</v>
      </c>
      <c r="D10" s="838"/>
      <c r="E10" s="853">
        <v>19000000</v>
      </c>
      <c r="F10" s="839"/>
    </row>
    <row r="11" spans="1:6" ht="15.75" customHeight="1">
      <c r="A11" s="876" t="s">
        <v>911</v>
      </c>
      <c r="B11" s="871">
        <v>1500000</v>
      </c>
      <c r="C11" s="835" t="s">
        <v>958</v>
      </c>
      <c r="D11" s="838"/>
      <c r="E11" s="871">
        <v>500000</v>
      </c>
      <c r="F11" s="839"/>
    </row>
    <row r="12" spans="1:6" ht="15.75" customHeight="1">
      <c r="A12" s="876" t="s">
        <v>941</v>
      </c>
      <c r="B12" s="868">
        <v>3300000</v>
      </c>
      <c r="C12" s="835" t="s">
        <v>958</v>
      </c>
      <c r="D12" s="838"/>
      <c r="E12" s="868">
        <v>3300000</v>
      </c>
      <c r="F12" s="839"/>
    </row>
    <row r="13" spans="1:6" ht="15.75" customHeight="1">
      <c r="A13" s="870" t="s">
        <v>914</v>
      </c>
      <c r="B13" s="868">
        <v>500000</v>
      </c>
      <c r="C13" s="835" t="s">
        <v>958</v>
      </c>
      <c r="D13" s="838"/>
      <c r="E13" s="868">
        <v>500000</v>
      </c>
      <c r="F13" s="839"/>
    </row>
    <row r="14" spans="1:6" ht="15.75" customHeight="1">
      <c r="A14" s="852" t="s">
        <v>916</v>
      </c>
      <c r="B14" s="854">
        <v>500000</v>
      </c>
      <c r="C14" s="835" t="s">
        <v>958</v>
      </c>
      <c r="D14" s="838"/>
      <c r="E14" s="854">
        <v>500000</v>
      </c>
      <c r="F14" s="839"/>
    </row>
    <row r="15" spans="1:6" ht="15.75" customHeight="1">
      <c r="A15" s="856" t="s">
        <v>917</v>
      </c>
      <c r="B15" s="868">
        <v>23795111</v>
      </c>
      <c r="C15" s="835" t="s">
        <v>958</v>
      </c>
      <c r="D15" s="838"/>
      <c r="E15" s="868">
        <v>15794111</v>
      </c>
      <c r="F15" s="839"/>
    </row>
    <row r="16" spans="1:6" ht="15.75" customHeight="1">
      <c r="A16" s="880" t="s">
        <v>944</v>
      </c>
      <c r="B16" s="868">
        <v>1000000</v>
      </c>
      <c r="C16" s="835" t="s">
        <v>958</v>
      </c>
      <c r="D16" s="838"/>
      <c r="E16" s="868">
        <v>1000000</v>
      </c>
      <c r="F16" s="839"/>
    </row>
    <row r="17" spans="1:6" ht="15.75" customHeight="1">
      <c r="A17" s="870" t="s">
        <v>918</v>
      </c>
      <c r="B17" s="868">
        <v>500000</v>
      </c>
      <c r="C17" s="835" t="s">
        <v>958</v>
      </c>
      <c r="D17" s="838"/>
      <c r="E17" s="868">
        <v>500000</v>
      </c>
      <c r="F17" s="839"/>
    </row>
    <row r="18" spans="1:6" ht="15.75" customHeight="1">
      <c r="A18" s="870" t="s">
        <v>945</v>
      </c>
      <c r="B18" s="868">
        <v>250000</v>
      </c>
      <c r="C18" s="835" t="s">
        <v>958</v>
      </c>
      <c r="D18" s="838"/>
      <c r="E18" s="868">
        <v>250000</v>
      </c>
      <c r="F18" s="839"/>
    </row>
    <row r="19" spans="1:6" ht="15.75" customHeight="1">
      <c r="A19" s="870" t="s">
        <v>946</v>
      </c>
      <c r="B19" s="868">
        <v>1000000</v>
      </c>
      <c r="C19" s="835" t="s">
        <v>958</v>
      </c>
      <c r="D19" s="838"/>
      <c r="E19" s="868">
        <v>1000000</v>
      </c>
      <c r="F19" s="839"/>
    </row>
    <row r="20" spans="1:6" ht="15.75" customHeight="1">
      <c r="A20" s="870" t="s">
        <v>915</v>
      </c>
      <c r="B20" s="838">
        <v>6142355</v>
      </c>
      <c r="C20" s="840" t="s">
        <v>958</v>
      </c>
      <c r="D20" s="838"/>
      <c r="E20" s="838">
        <v>6142355</v>
      </c>
      <c r="F20" s="839"/>
    </row>
    <row r="21" spans="1:6" ht="15.75" customHeight="1">
      <c r="A21" s="858" t="s">
        <v>936</v>
      </c>
      <c r="B21" s="838">
        <v>800000</v>
      </c>
      <c r="C21" s="840" t="s">
        <v>958</v>
      </c>
      <c r="D21" s="838"/>
      <c r="E21" s="838">
        <v>800000</v>
      </c>
      <c r="F21" s="839"/>
    </row>
    <row r="22" spans="1:6" ht="15.75" customHeight="1">
      <c r="A22" s="841"/>
      <c r="B22" s="838"/>
      <c r="C22" s="840"/>
      <c r="D22" s="838"/>
      <c r="E22" s="838"/>
      <c r="F22" s="839"/>
    </row>
    <row r="23" spans="1:6" ht="15.75" customHeight="1">
      <c r="A23" s="841"/>
      <c r="B23" s="838"/>
      <c r="C23" s="840"/>
      <c r="D23" s="838"/>
      <c r="E23" s="838"/>
      <c r="F23" s="839"/>
    </row>
    <row r="24" spans="1:6" s="137" customFormat="1" ht="18" customHeight="1">
      <c r="A24" s="842" t="s">
        <v>342</v>
      </c>
      <c r="B24" s="843">
        <f>SUM(B5:B23)</f>
        <v>454825086</v>
      </c>
      <c r="C24" s="844"/>
      <c r="D24" s="843">
        <f>SUM(D5:D23)</f>
        <v>0</v>
      </c>
      <c r="E24" s="843">
        <f>SUM(E5:E23)</f>
        <v>426510628</v>
      </c>
      <c r="F24" s="843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4015748031497" right="0.7874015748031497" top="1.4566929133858268" bottom="0.984251968503937" header="0.3937007874015748" footer="0.5118110236220472"/>
  <pageSetup horizontalDpi="300" verticalDpi="300" orientation="landscape" paperSize="9" scale="94" r:id="rId1"/>
  <headerFooter alignWithMargins="0">
    <oddHeader xml:space="preserve">&amp;C&amp;"Times New Roman CE,Félkövér"&amp;12Létavértes Városi Önkormányzat 2023. évi költségvetése&amp;R&amp;"Times New Roman CE,Félkövér dőlt"&amp;12 &amp;11 
7. melléklet a .../2023. (......) önkormányzati rendelethez
&amp;"Times New Roman CE,Normál"&amp;10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1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35.625" style="138" customWidth="1"/>
    <col min="2" max="4" width="13.875" style="138" customWidth="1"/>
    <col min="5" max="5" width="23.625" style="138" customWidth="1"/>
    <col min="6" max="16384" width="9.375" style="138" customWidth="1"/>
  </cols>
  <sheetData>
    <row r="1" spans="1:5" ht="27" customHeight="1">
      <c r="A1" s="160" t="s">
        <v>345</v>
      </c>
      <c r="B1" s="918"/>
      <c r="C1" s="919"/>
      <c r="D1" s="919"/>
      <c r="E1" s="920"/>
    </row>
    <row r="2" spans="1:5" ht="13.5">
      <c r="A2" s="139"/>
      <c r="B2" s="139"/>
      <c r="C2" s="139"/>
      <c r="D2" s="898" t="s">
        <v>793</v>
      </c>
      <c r="E2" s="898"/>
    </row>
    <row r="3" spans="1:5" ht="12.75">
      <c r="A3" s="140" t="s">
        <v>346</v>
      </c>
      <c r="B3" s="141" t="s">
        <v>973</v>
      </c>
      <c r="C3" s="141">
        <v>2023</v>
      </c>
      <c r="D3" s="141" t="s">
        <v>974</v>
      </c>
      <c r="E3" s="142" t="s">
        <v>347</v>
      </c>
    </row>
    <row r="4" spans="1:5" ht="12.75">
      <c r="A4" s="143" t="s">
        <v>348</v>
      </c>
      <c r="B4" s="144"/>
      <c r="C4" s="144"/>
      <c r="D4" s="144"/>
      <c r="E4" s="145">
        <f aca="true" t="shared" si="0" ref="E4:E9">SUM(B4:D4)</f>
        <v>0</v>
      </c>
    </row>
    <row r="5" spans="1:5" ht="12.75">
      <c r="A5" s="146" t="s">
        <v>349</v>
      </c>
      <c r="B5" s="147"/>
      <c r="C5" s="147"/>
      <c r="D5" s="147"/>
      <c r="E5" s="148">
        <f t="shared" si="0"/>
        <v>0</v>
      </c>
    </row>
    <row r="6" spans="1:5" ht="12.75">
      <c r="A6" s="149" t="s">
        <v>845</v>
      </c>
      <c r="B6" s="150"/>
      <c r="C6" s="150"/>
      <c r="D6" s="150"/>
      <c r="E6" s="151">
        <f t="shared" si="0"/>
        <v>0</v>
      </c>
    </row>
    <row r="7" spans="1:5" ht="12.75">
      <c r="A7" s="149" t="s">
        <v>350</v>
      </c>
      <c r="B7" s="150"/>
      <c r="C7" s="150"/>
      <c r="D7" s="150"/>
      <c r="E7" s="151">
        <f t="shared" si="0"/>
        <v>0</v>
      </c>
    </row>
    <row r="8" spans="1:5" ht="12.75">
      <c r="A8" s="149" t="s">
        <v>351</v>
      </c>
      <c r="B8" s="150"/>
      <c r="C8" s="150"/>
      <c r="D8" s="150"/>
      <c r="E8" s="151">
        <f t="shared" si="0"/>
        <v>0</v>
      </c>
    </row>
    <row r="9" spans="1:5" ht="12.75">
      <c r="A9" s="152"/>
      <c r="B9" s="153"/>
      <c r="C9" s="153"/>
      <c r="D9" s="153"/>
      <c r="E9" s="151">
        <f t="shared" si="0"/>
        <v>0</v>
      </c>
    </row>
    <row r="10" spans="1:5" ht="12.75">
      <c r="A10" s="154" t="s">
        <v>352</v>
      </c>
      <c r="B10" s="155">
        <f>B4+SUM(B6:B9)</f>
        <v>0</v>
      </c>
      <c r="C10" s="155">
        <f>C4+SUM(C6:C9)</f>
        <v>0</v>
      </c>
      <c r="D10" s="155">
        <f>D4+SUM(D6:D9)</f>
        <v>0</v>
      </c>
      <c r="E10" s="156">
        <f>E4+SUM(E6:E9)</f>
        <v>0</v>
      </c>
    </row>
    <row r="11" spans="1:5" ht="12.75">
      <c r="A11" s="157"/>
      <c r="B11" s="157"/>
      <c r="C11" s="157"/>
      <c r="D11" s="157"/>
      <c r="E11" s="157"/>
    </row>
    <row r="12" spans="1:5" ht="12.75">
      <c r="A12" s="140" t="s">
        <v>353</v>
      </c>
      <c r="B12" s="141" t="s">
        <v>973</v>
      </c>
      <c r="C12" s="141">
        <v>2023</v>
      </c>
      <c r="D12" s="141" t="s">
        <v>974</v>
      </c>
      <c r="E12" s="142" t="s">
        <v>347</v>
      </c>
    </row>
    <row r="13" spans="1:5" ht="12.75">
      <c r="A13" s="143" t="s">
        <v>354</v>
      </c>
      <c r="B13" s="419"/>
      <c r="C13" s="144"/>
      <c r="D13" s="144"/>
      <c r="E13" s="145">
        <f aca="true" t="shared" si="1" ref="E13:E19">SUM(B13:D13)</f>
        <v>0</v>
      </c>
    </row>
    <row r="14" spans="1:5" ht="12.75">
      <c r="A14" s="158" t="s">
        <v>355</v>
      </c>
      <c r="B14" s="150"/>
      <c r="C14" s="150"/>
      <c r="D14" s="150"/>
      <c r="E14" s="151">
        <f t="shared" si="1"/>
        <v>0</v>
      </c>
    </row>
    <row r="15" spans="1:5" ht="12.75">
      <c r="A15" s="149" t="s">
        <v>356</v>
      </c>
      <c r="B15" s="150"/>
      <c r="C15" s="150"/>
      <c r="D15" s="150"/>
      <c r="E15" s="151">
        <f t="shared" si="1"/>
        <v>0</v>
      </c>
    </row>
    <row r="16" spans="1:5" ht="12.75">
      <c r="A16" s="149" t="s">
        <v>357</v>
      </c>
      <c r="B16" s="150"/>
      <c r="C16" s="150"/>
      <c r="D16" s="150"/>
      <c r="E16" s="151">
        <f t="shared" si="1"/>
        <v>0</v>
      </c>
    </row>
    <row r="17" spans="1:5" ht="12.75">
      <c r="A17" s="159"/>
      <c r="B17" s="150"/>
      <c r="C17" s="150"/>
      <c r="D17" s="150"/>
      <c r="E17" s="151">
        <f t="shared" si="1"/>
        <v>0</v>
      </c>
    </row>
    <row r="18" spans="1:5" ht="12.75">
      <c r="A18" s="159"/>
      <c r="B18" s="150"/>
      <c r="C18" s="150"/>
      <c r="D18" s="150"/>
      <c r="E18" s="151">
        <f t="shared" si="1"/>
        <v>0</v>
      </c>
    </row>
    <row r="19" spans="1:5" ht="12.75">
      <c r="A19" s="152"/>
      <c r="B19" s="153"/>
      <c r="C19" s="153"/>
      <c r="D19" s="153"/>
      <c r="E19" s="151">
        <f t="shared" si="1"/>
        <v>0</v>
      </c>
    </row>
    <row r="20" spans="1:5" ht="12.75">
      <c r="A20" s="154" t="s">
        <v>358</v>
      </c>
      <c r="B20" s="155">
        <f>SUM(B13:B19)</f>
        <v>0</v>
      </c>
      <c r="C20" s="155">
        <f>SUM(C13:C19)</f>
        <v>0</v>
      </c>
      <c r="D20" s="155">
        <f>SUM(D13:D19)</f>
        <v>0</v>
      </c>
      <c r="E20" s="156">
        <f>SUM(E13:E19)</f>
        <v>0</v>
      </c>
    </row>
    <row r="22" spans="1:5" ht="41.25" customHeight="1">
      <c r="A22" s="160" t="s">
        <v>345</v>
      </c>
      <c r="B22" s="918"/>
      <c r="C22" s="919"/>
      <c r="D22" s="919"/>
      <c r="E22" s="920"/>
    </row>
    <row r="23" spans="1:5" ht="13.5">
      <c r="A23" s="139"/>
      <c r="B23" s="139"/>
      <c r="C23" s="139"/>
      <c r="D23" s="898" t="s">
        <v>793</v>
      </c>
      <c r="E23" s="898"/>
    </row>
    <row r="24" spans="1:5" ht="12.75">
      <c r="A24" s="140" t="s">
        <v>346</v>
      </c>
      <c r="B24" s="141" t="s">
        <v>973</v>
      </c>
      <c r="C24" s="141" t="s">
        <v>975</v>
      </c>
      <c r="D24" s="141" t="s">
        <v>974</v>
      </c>
      <c r="E24" s="142" t="s">
        <v>347</v>
      </c>
    </row>
    <row r="25" spans="1:5" ht="12.75">
      <c r="A25" s="143" t="s">
        <v>348</v>
      </c>
      <c r="B25" s="144"/>
      <c r="C25" s="144"/>
      <c r="D25" s="144"/>
      <c r="E25" s="145">
        <f aca="true" t="shared" si="2" ref="E25:E30">SUM(B25:D25)</f>
        <v>0</v>
      </c>
    </row>
    <row r="26" spans="1:5" ht="12.75">
      <c r="A26" s="146" t="s">
        <v>349</v>
      </c>
      <c r="B26" s="147"/>
      <c r="C26" s="147"/>
      <c r="D26" s="147"/>
      <c r="E26" s="148">
        <f t="shared" si="2"/>
        <v>0</v>
      </c>
    </row>
    <row r="27" spans="1:5" ht="12.75">
      <c r="A27" s="149" t="s">
        <v>845</v>
      </c>
      <c r="B27" s="150"/>
      <c r="C27" s="150"/>
      <c r="D27" s="150"/>
      <c r="E27" s="151">
        <f t="shared" si="2"/>
        <v>0</v>
      </c>
    </row>
    <row r="28" spans="1:5" ht="12.75">
      <c r="A28" s="149" t="s">
        <v>350</v>
      </c>
      <c r="B28" s="150"/>
      <c r="C28" s="150"/>
      <c r="D28" s="150"/>
      <c r="E28" s="151">
        <f t="shared" si="2"/>
        <v>0</v>
      </c>
    </row>
    <row r="29" spans="1:5" ht="12.75">
      <c r="A29" s="149" t="s">
        <v>351</v>
      </c>
      <c r="B29" s="150"/>
      <c r="C29" s="150"/>
      <c r="D29" s="150"/>
      <c r="E29" s="151">
        <f t="shared" si="2"/>
        <v>0</v>
      </c>
    </row>
    <row r="30" spans="1:5" ht="12.75">
      <c r="A30" s="152"/>
      <c r="B30" s="153"/>
      <c r="C30" s="153"/>
      <c r="D30" s="153"/>
      <c r="E30" s="151">
        <f t="shared" si="2"/>
        <v>0</v>
      </c>
    </row>
    <row r="31" spans="1:5" ht="12.75">
      <c r="A31" s="154" t="s">
        <v>352</v>
      </c>
      <c r="B31" s="155">
        <f>B25+SUM(B27:B30)</f>
        <v>0</v>
      </c>
      <c r="C31" s="155">
        <f>C25+SUM(C27:C30)</f>
        <v>0</v>
      </c>
      <c r="D31" s="155">
        <f>D25+SUM(D27:D30)</f>
        <v>0</v>
      </c>
      <c r="E31" s="156">
        <f>E25+SUM(E27:E30)</f>
        <v>0</v>
      </c>
    </row>
    <row r="32" spans="1:5" ht="12.75">
      <c r="A32" s="157"/>
      <c r="B32" s="157"/>
      <c r="C32" s="157"/>
      <c r="D32" s="157"/>
      <c r="E32" s="157"/>
    </row>
    <row r="33" spans="1:5" ht="12.75">
      <c r="A33" s="140" t="s">
        <v>353</v>
      </c>
      <c r="B33" s="141" t="s">
        <v>973</v>
      </c>
      <c r="C33" s="141">
        <v>2023</v>
      </c>
      <c r="D33" s="141" t="s">
        <v>974</v>
      </c>
      <c r="E33" s="142" t="s">
        <v>347</v>
      </c>
    </row>
    <row r="34" spans="1:5" ht="12.75">
      <c r="A34" s="143" t="s">
        <v>354</v>
      </c>
      <c r="B34" s="713"/>
      <c r="C34" s="144"/>
      <c r="D34" s="144"/>
      <c r="E34" s="145">
        <f aca="true" t="shared" si="3" ref="E34:E40">SUM(B34:D34)</f>
        <v>0</v>
      </c>
    </row>
    <row r="35" spans="1:5" ht="12.75">
      <c r="A35" s="158" t="s">
        <v>355</v>
      </c>
      <c r="B35" s="150"/>
      <c r="C35" s="150"/>
      <c r="D35" s="150"/>
      <c r="E35" s="151">
        <f t="shared" si="3"/>
        <v>0</v>
      </c>
    </row>
    <row r="36" spans="1:5" ht="12.75">
      <c r="A36" s="149" t="s">
        <v>356</v>
      </c>
      <c r="B36" s="150"/>
      <c r="C36" s="150"/>
      <c r="D36" s="150"/>
      <c r="E36" s="151">
        <f t="shared" si="3"/>
        <v>0</v>
      </c>
    </row>
    <row r="37" spans="1:5" ht="12.75">
      <c r="A37" s="149" t="s">
        <v>357</v>
      </c>
      <c r="B37" s="150"/>
      <c r="C37" s="150"/>
      <c r="D37" s="150"/>
      <c r="E37" s="151">
        <f t="shared" si="3"/>
        <v>0</v>
      </c>
    </row>
    <row r="38" spans="1:5" ht="12.75">
      <c r="A38" s="159"/>
      <c r="B38" s="150"/>
      <c r="C38" s="150"/>
      <c r="D38" s="150"/>
      <c r="E38" s="151">
        <f t="shared" si="3"/>
        <v>0</v>
      </c>
    </row>
    <row r="39" spans="1:5" ht="12.75">
      <c r="A39" s="159"/>
      <c r="B39" s="150"/>
      <c r="C39" s="150"/>
      <c r="D39" s="150"/>
      <c r="E39" s="151">
        <f t="shared" si="3"/>
        <v>0</v>
      </c>
    </row>
    <row r="40" spans="1:5" ht="12.75">
      <c r="A40" s="152"/>
      <c r="B40" s="153"/>
      <c r="C40" s="153"/>
      <c r="D40" s="153"/>
      <c r="E40" s="151">
        <f t="shared" si="3"/>
        <v>0</v>
      </c>
    </row>
    <row r="41" spans="1:5" ht="12.75">
      <c r="A41" s="154" t="s">
        <v>358</v>
      </c>
      <c r="B41" s="155">
        <f>SUM(B34:B40)</f>
        <v>0</v>
      </c>
      <c r="C41" s="155">
        <f>SUM(C34:C40)</f>
        <v>0</v>
      </c>
      <c r="D41" s="155">
        <f>SUM(D34:D40)</f>
        <v>0</v>
      </c>
      <c r="E41" s="156">
        <f>SUM(E34:E40)</f>
        <v>0</v>
      </c>
    </row>
    <row r="43" spans="1:5" ht="37.5" customHeight="1">
      <c r="A43" s="160" t="s">
        <v>345</v>
      </c>
      <c r="B43" s="918"/>
      <c r="C43" s="919"/>
      <c r="D43" s="919"/>
      <c r="E43" s="920"/>
    </row>
    <row r="44" spans="1:5" ht="13.5">
      <c r="A44" s="139"/>
      <c r="B44" s="139"/>
      <c r="C44" s="139"/>
      <c r="D44" s="898" t="s">
        <v>793</v>
      </c>
      <c r="E44" s="898"/>
    </row>
    <row r="45" spans="1:5" ht="12.75">
      <c r="A45" s="140" t="s">
        <v>346</v>
      </c>
      <c r="B45" s="141" t="s">
        <v>973</v>
      </c>
      <c r="C45" s="141">
        <v>2023</v>
      </c>
      <c r="D45" s="141" t="s">
        <v>974</v>
      </c>
      <c r="E45" s="142" t="s">
        <v>347</v>
      </c>
    </row>
    <row r="46" spans="1:5" ht="12.75">
      <c r="A46" s="143" t="s">
        <v>348</v>
      </c>
      <c r="B46" s="144"/>
      <c r="C46" s="144"/>
      <c r="D46" s="144"/>
      <c r="E46" s="145">
        <f aca="true" t="shared" si="4" ref="E46:E51">SUM(B46:D46)</f>
        <v>0</v>
      </c>
    </row>
    <row r="47" spans="1:5" ht="12.75">
      <c r="A47" s="146" t="s">
        <v>349</v>
      </c>
      <c r="B47" s="147"/>
      <c r="C47" s="147"/>
      <c r="D47" s="147"/>
      <c r="E47" s="148">
        <f t="shared" si="4"/>
        <v>0</v>
      </c>
    </row>
    <row r="48" spans="1:5" ht="12.75">
      <c r="A48" s="149" t="s">
        <v>845</v>
      </c>
      <c r="B48" s="150"/>
      <c r="C48" s="150"/>
      <c r="D48" s="150"/>
      <c r="E48" s="151">
        <f t="shared" si="4"/>
        <v>0</v>
      </c>
    </row>
    <row r="49" spans="1:5" ht="12.75">
      <c r="A49" s="149" t="s">
        <v>350</v>
      </c>
      <c r="B49" s="150"/>
      <c r="C49" s="150"/>
      <c r="D49" s="150"/>
      <c r="E49" s="151">
        <f t="shared" si="4"/>
        <v>0</v>
      </c>
    </row>
    <row r="50" spans="1:5" ht="12.75">
      <c r="A50" s="149" t="s">
        <v>351</v>
      </c>
      <c r="B50" s="150"/>
      <c r="C50" s="150"/>
      <c r="D50" s="150"/>
      <c r="E50" s="151">
        <f t="shared" si="4"/>
        <v>0</v>
      </c>
    </row>
    <row r="51" spans="1:5" ht="12.75">
      <c r="A51" s="152"/>
      <c r="B51" s="153"/>
      <c r="C51" s="153"/>
      <c r="D51" s="153"/>
      <c r="E51" s="151">
        <f t="shared" si="4"/>
        <v>0</v>
      </c>
    </row>
    <row r="52" spans="1:5" ht="12.75">
      <c r="A52" s="154" t="s">
        <v>352</v>
      </c>
      <c r="B52" s="155">
        <f>B46+SUM(B48:B51)</f>
        <v>0</v>
      </c>
      <c r="C52" s="155">
        <f>C46+SUM(C48:C51)</f>
        <v>0</v>
      </c>
      <c r="D52" s="155">
        <f>D46+SUM(D48:D51)</f>
        <v>0</v>
      </c>
      <c r="E52" s="156">
        <f>E46+SUM(E48:E51)</f>
        <v>0</v>
      </c>
    </row>
    <row r="53" spans="1:5" ht="12.75">
      <c r="A53" s="157"/>
      <c r="B53" s="157"/>
      <c r="C53" s="157"/>
      <c r="D53" s="157"/>
      <c r="E53" s="157"/>
    </row>
    <row r="54" spans="1:5" ht="12.75">
      <c r="A54" s="140" t="s">
        <v>353</v>
      </c>
      <c r="B54" s="141" t="s">
        <v>973</v>
      </c>
      <c r="C54" s="141">
        <v>2023</v>
      </c>
      <c r="D54" s="141" t="s">
        <v>974</v>
      </c>
      <c r="E54" s="142" t="s">
        <v>347</v>
      </c>
    </row>
    <row r="55" spans="1:5" ht="12.75">
      <c r="A55" s="143" t="s">
        <v>354</v>
      </c>
      <c r="B55" s="713"/>
      <c r="C55" s="144"/>
      <c r="D55" s="144"/>
      <c r="E55" s="145">
        <f aca="true" t="shared" si="5" ref="E55:E61">SUM(B55:D55)</f>
        <v>0</v>
      </c>
    </row>
    <row r="56" spans="1:5" ht="12.75">
      <c r="A56" s="158" t="s">
        <v>355</v>
      </c>
      <c r="B56" s="150"/>
      <c r="C56" s="150"/>
      <c r="D56" s="150"/>
      <c r="E56" s="151">
        <f t="shared" si="5"/>
        <v>0</v>
      </c>
    </row>
    <row r="57" spans="1:5" ht="12.75">
      <c r="A57" s="149" t="s">
        <v>356</v>
      </c>
      <c r="B57" s="150"/>
      <c r="C57" s="150"/>
      <c r="D57" s="150"/>
      <c r="E57" s="151">
        <f t="shared" si="5"/>
        <v>0</v>
      </c>
    </row>
    <row r="58" spans="1:5" ht="12.75">
      <c r="A58" s="149" t="s">
        <v>357</v>
      </c>
      <c r="B58" s="150"/>
      <c r="C58" s="150"/>
      <c r="D58" s="150"/>
      <c r="E58" s="151">
        <f t="shared" si="5"/>
        <v>0</v>
      </c>
    </row>
    <row r="59" spans="1:5" ht="12.75">
      <c r="A59" s="159"/>
      <c r="B59" s="150"/>
      <c r="C59" s="150"/>
      <c r="D59" s="150"/>
      <c r="E59" s="151">
        <f t="shared" si="5"/>
        <v>0</v>
      </c>
    </row>
    <row r="60" spans="1:5" ht="12.75">
      <c r="A60" s="159"/>
      <c r="B60" s="150"/>
      <c r="C60" s="150"/>
      <c r="D60" s="150"/>
      <c r="E60" s="151">
        <f t="shared" si="5"/>
        <v>0</v>
      </c>
    </row>
    <row r="61" spans="1:5" ht="12.75">
      <c r="A61" s="152"/>
      <c r="B61" s="153"/>
      <c r="C61" s="153"/>
      <c r="D61" s="153"/>
      <c r="E61" s="151">
        <f t="shared" si="5"/>
        <v>0</v>
      </c>
    </row>
    <row r="62" spans="1:5" ht="12.75">
      <c r="A62" s="154" t="s">
        <v>358</v>
      </c>
      <c r="B62" s="155">
        <f>SUM(B55:B61)</f>
        <v>0</v>
      </c>
      <c r="C62" s="155">
        <f>SUM(C55:C61)</f>
        <v>0</v>
      </c>
      <c r="D62" s="155">
        <f>SUM(D55:D61)</f>
        <v>0</v>
      </c>
      <c r="E62" s="156">
        <f>SUM(E55:E61)</f>
        <v>0</v>
      </c>
    </row>
    <row r="65" spans="1:5" ht="12.75">
      <c r="A65" s="528"/>
      <c r="B65" s="529"/>
      <c r="C65" s="529"/>
      <c r="D65" s="529"/>
      <c r="E65" s="529"/>
    </row>
    <row r="66" spans="1:5" ht="14.25">
      <c r="A66" s="922" t="s">
        <v>976</v>
      </c>
      <c r="B66" s="922"/>
      <c r="C66" s="922"/>
      <c r="D66" s="922"/>
      <c r="E66" s="922"/>
    </row>
    <row r="67" spans="1:5" ht="12.75">
      <c r="A67" s="139"/>
      <c r="B67" s="139"/>
      <c r="C67" s="139"/>
      <c r="D67" s="139"/>
      <c r="E67" s="139"/>
    </row>
    <row r="68" spans="1:8" ht="12.75">
      <c r="A68" s="923" t="s">
        <v>359</v>
      </c>
      <c r="B68" s="923"/>
      <c r="C68" s="923"/>
      <c r="D68" s="924" t="s">
        <v>794</v>
      </c>
      <c r="E68" s="924"/>
      <c r="H68" s="162"/>
    </row>
    <row r="69" spans="1:5" ht="12.75">
      <c r="A69" s="925" t="s">
        <v>360</v>
      </c>
      <c r="B69" s="925"/>
      <c r="C69" s="925"/>
      <c r="D69" s="926"/>
      <c r="E69" s="926"/>
    </row>
    <row r="70" spans="1:5" ht="12.75">
      <c r="A70" s="927"/>
      <c r="B70" s="927"/>
      <c r="C70" s="927"/>
      <c r="D70" s="928"/>
      <c r="E70" s="928"/>
    </row>
    <row r="71" spans="1:5" ht="12.75">
      <c r="A71" s="897" t="s">
        <v>358</v>
      </c>
      <c r="B71" s="897"/>
      <c r="C71" s="897"/>
      <c r="D71" s="921">
        <f>SUM(D69:E70)</f>
        <v>0</v>
      </c>
      <c r="E71" s="921"/>
    </row>
  </sheetData>
  <sheetProtection selectLockedCells="1" selectUnlockedCells="1"/>
  <mergeCells count="15">
    <mergeCell ref="D44:E44"/>
    <mergeCell ref="A71:C71"/>
    <mergeCell ref="D71:E71"/>
    <mergeCell ref="A66:E66"/>
    <mergeCell ref="A68:C68"/>
    <mergeCell ref="D68:E68"/>
    <mergeCell ref="A69:C69"/>
    <mergeCell ref="D69:E69"/>
    <mergeCell ref="A70:C70"/>
    <mergeCell ref="D70:E70"/>
    <mergeCell ref="B22:E22"/>
    <mergeCell ref="D23:E23"/>
    <mergeCell ref="B43:E43"/>
    <mergeCell ref="B1:E1"/>
    <mergeCell ref="D2:E2"/>
  </mergeCells>
  <conditionalFormatting sqref="D71:E71 B65:E65 B41:E41 B31:E31 E34:E40 E46:E51 B20:E20 B10:E10 E13:E19 E25:E30 E4:E9">
    <cfRule type="cellIs" priority="11" dxfId="0" operator="equal" stopIfTrue="1">
      <formula>0</formula>
    </cfRule>
  </conditionalFormatting>
  <conditionalFormatting sqref="B62:E62 B52:E52 E55:E61">
    <cfRule type="cellIs" priority="1" dxfId="0" operator="equal" stopIfTrue="1">
      <formula>0</formula>
    </cfRule>
  </conditionalFormatting>
  <printOptions horizontalCentered="1"/>
  <pageMargins left="0.984251968503937" right="0.7874015748031497" top="1.6929133858267718" bottom="0.7874015748031497" header="0.2755905511811024" footer="0.5118110236220472"/>
  <pageSetup horizontalDpi="300" verticalDpi="300" orientation="portrait" paperSize="9" scale="85" r:id="rId1"/>
  <headerFooter alignWithMargins="0">
    <oddHeader>&amp;C&amp;"Times New Roman CE,Félkövér"&amp;12
Létavértes Városi Önkormányzat
Európai uniós támogatással megvalósuló projektek 
bevételei, kiadásai, hozzájárulások&amp;R&amp;"Times New Roman CE,Félkövér dőlt"&amp;11 8. melléklet a 3/2023. (II.15) önkormányzati rendelethez</oddHeader>
    <oddFooter>&amp;R&amp;P/&amp;N</oddFooter>
  </headerFooter>
  <rowBreaks count="1" manualBreakCount="1">
    <brk id="4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Layout" workbookViewId="0" topLeftCell="A55">
      <selection activeCell="C18" sqref="C18"/>
    </sheetView>
  </sheetViews>
  <sheetFormatPr defaultColWidth="9.00390625" defaultRowHeight="14.25" customHeight="1"/>
  <cols>
    <col min="1" max="1" width="14.125" style="163" customWidth="1"/>
    <col min="2" max="2" width="72.00390625" style="164" customWidth="1"/>
    <col min="3" max="3" width="25.00390625" style="165" customWidth="1"/>
    <col min="4" max="16384" width="9.375" style="166" customWidth="1"/>
  </cols>
  <sheetData>
    <row r="1" spans="1:3" s="170" customFormat="1" ht="16.5" customHeight="1">
      <c r="A1" s="167"/>
      <c r="B1" s="168"/>
      <c r="C1" s="169" t="s">
        <v>980</v>
      </c>
    </row>
    <row r="2" spans="1:3" s="174" customFormat="1" ht="15" customHeight="1">
      <c r="A2" s="171" t="s">
        <v>257</v>
      </c>
      <c r="B2" s="401" t="s">
        <v>361</v>
      </c>
      <c r="C2" s="173" t="s">
        <v>362</v>
      </c>
    </row>
    <row r="3" spans="1:3" s="174" customFormat="1" ht="13.5" customHeight="1">
      <c r="A3" s="175" t="s">
        <v>363</v>
      </c>
      <c r="B3" s="176" t="s">
        <v>364</v>
      </c>
      <c r="C3" s="177">
        <v>1</v>
      </c>
    </row>
    <row r="4" spans="1:3" s="180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183" t="s">
        <v>367</v>
      </c>
    </row>
    <row r="6" spans="1:3" s="187" customFormat="1" ht="12.75" customHeight="1">
      <c r="A6" s="184">
        <v>1</v>
      </c>
      <c r="B6" s="185">
        <v>2</v>
      </c>
      <c r="C6" s="186">
        <v>3</v>
      </c>
    </row>
    <row r="7" spans="1:3" s="187" customFormat="1" ht="15.75" customHeight="1">
      <c r="A7" s="188"/>
      <c r="B7" s="189" t="s">
        <v>255</v>
      </c>
      <c r="C7" s="190"/>
    </row>
    <row r="8" spans="1:3" s="187" customFormat="1" ht="12" customHeight="1">
      <c r="A8" s="20" t="s">
        <v>13</v>
      </c>
      <c r="B8" s="6" t="s">
        <v>717</v>
      </c>
      <c r="C8" s="43">
        <f>SUM(C9:C13)</f>
        <v>817600022</v>
      </c>
    </row>
    <row r="9" spans="1:3" s="192" customFormat="1" ht="12" customHeight="1">
      <c r="A9" s="191" t="s">
        <v>502</v>
      </c>
      <c r="B9" s="9" t="s">
        <v>16</v>
      </c>
      <c r="C9" s="44">
        <v>216365044</v>
      </c>
    </row>
    <row r="10" spans="1:3" s="194" customFormat="1" ht="12" customHeight="1">
      <c r="A10" s="193" t="s">
        <v>503</v>
      </c>
      <c r="B10" s="11" t="s">
        <v>18</v>
      </c>
      <c r="C10" s="45">
        <v>287872260</v>
      </c>
    </row>
    <row r="11" spans="1:3" s="194" customFormat="1" ht="12" customHeight="1">
      <c r="A11" s="739" t="s">
        <v>852</v>
      </c>
      <c r="B11" s="478" t="s">
        <v>853</v>
      </c>
      <c r="C11" s="45">
        <v>142063704</v>
      </c>
    </row>
    <row r="12" spans="1:3" s="194" customFormat="1" ht="12" customHeight="1">
      <c r="A12" s="739" t="s">
        <v>851</v>
      </c>
      <c r="B12" s="478" t="s">
        <v>854</v>
      </c>
      <c r="C12" s="45">
        <v>151324043</v>
      </c>
    </row>
    <row r="13" spans="1:3" s="194" customFormat="1" ht="12" customHeight="1">
      <c r="A13" s="193" t="s">
        <v>504</v>
      </c>
      <c r="B13" s="11" t="s">
        <v>22</v>
      </c>
      <c r="C13" s="45">
        <v>19974971</v>
      </c>
    </row>
    <row r="14" spans="1:3" s="194" customFormat="1" ht="12" customHeight="1">
      <c r="A14" s="193" t="s">
        <v>505</v>
      </c>
      <c r="B14" s="11" t="s">
        <v>612</v>
      </c>
      <c r="C14" s="195"/>
    </row>
    <row r="15" spans="1:3" s="192" customFormat="1" ht="12" customHeight="1">
      <c r="A15" s="196" t="s">
        <v>506</v>
      </c>
      <c r="B15" s="13" t="s">
        <v>613</v>
      </c>
      <c r="C15" s="197"/>
    </row>
    <row r="16" spans="1:3" s="192" customFormat="1" ht="12" customHeight="1">
      <c r="A16" s="20" t="s">
        <v>27</v>
      </c>
      <c r="B16" s="14" t="s">
        <v>718</v>
      </c>
      <c r="C16" s="43">
        <f>+C17+C18+C19+C20+C21</f>
        <v>174907594</v>
      </c>
    </row>
    <row r="17" spans="1:3" s="192" customFormat="1" ht="12" customHeight="1">
      <c r="A17" s="191" t="s">
        <v>507</v>
      </c>
      <c r="B17" s="9" t="s">
        <v>30</v>
      </c>
      <c r="C17" s="44"/>
    </row>
    <row r="18" spans="1:3" s="192" customFormat="1" ht="12" customHeight="1">
      <c r="A18" s="193" t="s">
        <v>508</v>
      </c>
      <c r="B18" s="11" t="s">
        <v>32</v>
      </c>
      <c r="C18" s="45"/>
    </row>
    <row r="19" spans="1:3" s="192" customFormat="1" ht="12" customHeight="1">
      <c r="A19" s="193" t="s">
        <v>509</v>
      </c>
      <c r="B19" s="11" t="s">
        <v>34</v>
      </c>
      <c r="C19" s="45"/>
    </row>
    <row r="20" spans="1:3" s="192" customFormat="1" ht="12" customHeight="1">
      <c r="A20" s="193" t="s">
        <v>510</v>
      </c>
      <c r="B20" s="11" t="s">
        <v>36</v>
      </c>
      <c r="C20" s="45"/>
    </row>
    <row r="21" spans="1:3" s="192" customFormat="1" ht="12" customHeight="1">
      <c r="A21" s="193" t="s">
        <v>511</v>
      </c>
      <c r="B21" s="11" t="s">
        <v>38</v>
      </c>
      <c r="C21" s="45">
        <v>174907594</v>
      </c>
    </row>
    <row r="22" spans="1:3" s="194" customFormat="1" ht="12" customHeight="1">
      <c r="A22" s="196" t="s">
        <v>511</v>
      </c>
      <c r="B22" s="13" t="s">
        <v>922</v>
      </c>
      <c r="C22" s="46"/>
    </row>
    <row r="23" spans="1:3" s="194" customFormat="1" ht="12" customHeight="1">
      <c r="A23" s="20" t="s">
        <v>41</v>
      </c>
      <c r="B23" s="6" t="s">
        <v>719</v>
      </c>
      <c r="C23" s="43">
        <f>+C24+C25+C26+C27+C28</f>
        <v>842517185</v>
      </c>
    </row>
    <row r="24" spans="1:3" s="194" customFormat="1" ht="12" customHeight="1">
      <c r="A24" s="191" t="s">
        <v>512</v>
      </c>
      <c r="B24" s="9" t="s">
        <v>44</v>
      </c>
      <c r="C24" s="44"/>
    </row>
    <row r="25" spans="1:3" s="192" customFormat="1" ht="12" customHeight="1">
      <c r="A25" s="193" t="s">
        <v>513</v>
      </c>
      <c r="B25" s="11" t="s">
        <v>46</v>
      </c>
      <c r="C25" s="45"/>
    </row>
    <row r="26" spans="1:3" s="194" customFormat="1" ht="12" customHeight="1">
      <c r="A26" s="193" t="s">
        <v>514</v>
      </c>
      <c r="B26" s="11" t="s">
        <v>48</v>
      </c>
      <c r="C26" s="45"/>
    </row>
    <row r="27" spans="1:3" s="194" customFormat="1" ht="12" customHeight="1">
      <c r="A27" s="193" t="s">
        <v>515</v>
      </c>
      <c r="B27" s="11" t="s">
        <v>50</v>
      </c>
      <c r="C27" s="45"/>
    </row>
    <row r="28" spans="1:3" s="194" customFormat="1" ht="12" customHeight="1">
      <c r="A28" s="193" t="s">
        <v>516</v>
      </c>
      <c r="B28" s="11" t="s">
        <v>52</v>
      </c>
      <c r="C28" s="45">
        <v>842517185</v>
      </c>
    </row>
    <row r="29" spans="1:3" s="194" customFormat="1" ht="12" customHeight="1">
      <c r="A29" s="196" t="s">
        <v>516</v>
      </c>
      <c r="B29" s="547" t="s">
        <v>922</v>
      </c>
      <c r="C29" s="548"/>
    </row>
    <row r="30" spans="1:3" s="194" customFormat="1" ht="12" customHeight="1">
      <c r="A30" s="20" t="s">
        <v>55</v>
      </c>
      <c r="B30" s="6" t="s">
        <v>720</v>
      </c>
      <c r="C30" s="43">
        <f>+C31+C34++C35</f>
        <v>164800000</v>
      </c>
    </row>
    <row r="31" spans="1:3" s="194" customFormat="1" ht="12" customHeight="1">
      <c r="A31" s="193" t="s">
        <v>522</v>
      </c>
      <c r="B31" s="11" t="s">
        <v>707</v>
      </c>
      <c r="C31" s="737">
        <f>SUM(C32:C33)</f>
        <v>154000000</v>
      </c>
    </row>
    <row r="32" spans="1:3" s="194" customFormat="1" ht="12" customHeight="1">
      <c r="A32" s="193" t="s">
        <v>517</v>
      </c>
      <c r="B32" s="11" t="s">
        <v>60</v>
      </c>
      <c r="C32" s="45">
        <v>14000000</v>
      </c>
    </row>
    <row r="33" spans="1:3" s="194" customFormat="1" ht="12" customHeight="1">
      <c r="A33" s="193" t="s">
        <v>519</v>
      </c>
      <c r="B33" s="11" t="s">
        <v>62</v>
      </c>
      <c r="C33" s="45">
        <v>140000000</v>
      </c>
    </row>
    <row r="34" spans="1:3" s="194" customFormat="1" ht="12" customHeight="1">
      <c r="A34" s="193" t="s">
        <v>919</v>
      </c>
      <c r="B34" s="11" t="s">
        <v>920</v>
      </c>
      <c r="C34" s="45">
        <v>10000000</v>
      </c>
    </row>
    <row r="35" spans="1:3" s="194" customFormat="1" ht="12" customHeight="1">
      <c r="A35" s="196" t="s">
        <v>521</v>
      </c>
      <c r="B35" s="13" t="s">
        <v>68</v>
      </c>
      <c r="C35" s="46">
        <v>800000</v>
      </c>
    </row>
    <row r="36" spans="1:3" s="194" customFormat="1" ht="12" customHeight="1">
      <c r="A36" s="20" t="s">
        <v>69</v>
      </c>
      <c r="B36" s="6" t="s">
        <v>721</v>
      </c>
      <c r="C36" s="43">
        <f>SUM(C37:C47)</f>
        <v>161434897</v>
      </c>
    </row>
    <row r="37" spans="1:3" s="194" customFormat="1" ht="12" customHeight="1">
      <c r="A37" s="191" t="s">
        <v>523</v>
      </c>
      <c r="B37" s="9" t="s">
        <v>72</v>
      </c>
      <c r="C37" s="44">
        <v>32200000</v>
      </c>
    </row>
    <row r="38" spans="1:3" s="194" customFormat="1" ht="12" customHeight="1">
      <c r="A38" s="193" t="s">
        <v>524</v>
      </c>
      <c r="B38" s="11" t="s">
        <v>74</v>
      </c>
      <c r="C38" s="45">
        <v>104916032</v>
      </c>
    </row>
    <row r="39" spans="1:3" s="194" customFormat="1" ht="12" customHeight="1">
      <c r="A39" s="193" t="s">
        <v>525</v>
      </c>
      <c r="B39" s="11" t="s">
        <v>76</v>
      </c>
      <c r="C39" s="45">
        <v>4024800</v>
      </c>
    </row>
    <row r="40" spans="1:3" s="194" customFormat="1" ht="12" customHeight="1">
      <c r="A40" s="193" t="s">
        <v>526</v>
      </c>
      <c r="B40" s="11" t="s">
        <v>78</v>
      </c>
      <c r="C40" s="892"/>
    </row>
    <row r="41" spans="1:3" s="194" customFormat="1" ht="12" customHeight="1">
      <c r="A41" s="193" t="s">
        <v>527</v>
      </c>
      <c r="B41" s="11" t="s">
        <v>80</v>
      </c>
      <c r="C41" s="892"/>
    </row>
    <row r="42" spans="1:3" s="194" customFormat="1" ht="12" customHeight="1">
      <c r="A42" s="193" t="s">
        <v>528</v>
      </c>
      <c r="B42" s="11" t="s">
        <v>82</v>
      </c>
      <c r="C42" s="45">
        <v>20294065</v>
      </c>
    </row>
    <row r="43" spans="1:3" s="194" customFormat="1" ht="12" customHeight="1">
      <c r="A43" s="193" t="s">
        <v>529</v>
      </c>
      <c r="B43" s="11" t="s">
        <v>84</v>
      </c>
      <c r="C43" s="45"/>
    </row>
    <row r="44" spans="1:3" s="194" customFormat="1" ht="12" customHeight="1">
      <c r="A44" s="193" t="s">
        <v>530</v>
      </c>
      <c r="B44" s="11" t="s">
        <v>714</v>
      </c>
      <c r="C44" s="45"/>
    </row>
    <row r="45" spans="1:3" s="194" customFormat="1" ht="12" customHeight="1">
      <c r="A45" s="193" t="s">
        <v>531</v>
      </c>
      <c r="B45" s="11" t="s">
        <v>88</v>
      </c>
      <c r="C45" s="45"/>
    </row>
    <row r="46" spans="1:3" s="194" customFormat="1" ht="12" customHeight="1">
      <c r="A46" s="196" t="s">
        <v>533</v>
      </c>
      <c r="B46" s="13" t="s">
        <v>715</v>
      </c>
      <c r="C46" s="46"/>
    </row>
    <row r="47" spans="1:3" s="194" customFormat="1" ht="12" customHeight="1">
      <c r="A47" s="196" t="s">
        <v>532</v>
      </c>
      <c r="B47" s="13" t="s">
        <v>90</v>
      </c>
      <c r="C47" s="46"/>
    </row>
    <row r="48" spans="1:3" s="194" customFormat="1" ht="12" customHeight="1">
      <c r="A48" s="20" t="s">
        <v>91</v>
      </c>
      <c r="B48" s="6" t="s">
        <v>722</v>
      </c>
      <c r="C48" s="43">
        <f>SUM(C49:C53)</f>
        <v>108247394</v>
      </c>
    </row>
    <row r="49" spans="1:3" s="194" customFormat="1" ht="12" customHeight="1">
      <c r="A49" s="191" t="s">
        <v>535</v>
      </c>
      <c r="B49" s="9" t="s">
        <v>94</v>
      </c>
      <c r="C49" s="44"/>
    </row>
    <row r="50" spans="1:3" s="194" customFormat="1" ht="12" customHeight="1">
      <c r="A50" s="193" t="s">
        <v>536</v>
      </c>
      <c r="B50" s="11" t="s">
        <v>96</v>
      </c>
      <c r="C50" s="45">
        <v>108247394</v>
      </c>
    </row>
    <row r="51" spans="1:3" s="194" customFormat="1" ht="12" customHeight="1">
      <c r="A51" s="193" t="s">
        <v>537</v>
      </c>
      <c r="B51" s="11" t="s">
        <v>98</v>
      </c>
      <c r="C51" s="45"/>
    </row>
    <row r="52" spans="1:3" s="194" customFormat="1" ht="12" customHeight="1">
      <c r="A52" s="193" t="s">
        <v>538</v>
      </c>
      <c r="B52" s="11" t="s">
        <v>100</v>
      </c>
      <c r="C52" s="45"/>
    </row>
    <row r="53" spans="1:3" s="194" customFormat="1" ht="12" customHeight="1">
      <c r="A53" s="196" t="s">
        <v>539</v>
      </c>
      <c r="B53" s="13" t="s">
        <v>102</v>
      </c>
      <c r="C53" s="46"/>
    </row>
    <row r="54" spans="1:3" s="194" customFormat="1" ht="12" customHeight="1">
      <c r="A54" s="20" t="s">
        <v>103</v>
      </c>
      <c r="B54" s="6" t="s">
        <v>723</v>
      </c>
      <c r="C54" s="43">
        <f>SUM(C55:C57)</f>
        <v>0</v>
      </c>
    </row>
    <row r="55" spans="1:3" s="194" customFormat="1" ht="12" customHeight="1">
      <c r="A55" s="191" t="s">
        <v>540</v>
      </c>
      <c r="B55" s="9" t="s">
        <v>106</v>
      </c>
      <c r="C55" s="44"/>
    </row>
    <row r="56" spans="1:3" s="194" customFormat="1" ht="12" customHeight="1">
      <c r="A56" s="193" t="s">
        <v>541</v>
      </c>
      <c r="B56" s="11" t="s">
        <v>108</v>
      </c>
      <c r="C56" s="45"/>
    </row>
    <row r="57" spans="1:3" s="194" customFormat="1" ht="12" customHeight="1">
      <c r="A57" s="193" t="s">
        <v>542</v>
      </c>
      <c r="B57" s="11" t="s">
        <v>110</v>
      </c>
      <c r="C57" s="45"/>
    </row>
    <row r="58" spans="1:3" s="194" customFormat="1" ht="12" customHeight="1">
      <c r="A58" s="196" t="s">
        <v>542</v>
      </c>
      <c r="B58" s="13" t="s">
        <v>112</v>
      </c>
      <c r="C58" s="46"/>
    </row>
    <row r="59" spans="1:3" s="194" customFormat="1" ht="12" customHeight="1">
      <c r="A59" s="20" t="s">
        <v>113</v>
      </c>
      <c r="B59" s="14" t="s">
        <v>724</v>
      </c>
      <c r="C59" s="43">
        <f>SUM(C60:C62)</f>
        <v>0</v>
      </c>
    </row>
    <row r="60" spans="1:3" s="194" customFormat="1" ht="12" customHeight="1">
      <c r="A60" s="191" t="s">
        <v>543</v>
      </c>
      <c r="B60" s="9" t="s">
        <v>116</v>
      </c>
      <c r="C60" s="45"/>
    </row>
    <row r="61" spans="1:3" s="194" customFormat="1" ht="12" customHeight="1">
      <c r="A61" s="193" t="s">
        <v>544</v>
      </c>
      <c r="B61" s="11" t="s">
        <v>118</v>
      </c>
      <c r="C61" s="45"/>
    </row>
    <row r="62" spans="1:3" s="194" customFormat="1" ht="12" customHeight="1">
      <c r="A62" s="193" t="s">
        <v>545</v>
      </c>
      <c r="B62" s="11" t="s">
        <v>120</v>
      </c>
      <c r="C62" s="45"/>
    </row>
    <row r="63" spans="1:3" s="194" customFormat="1" ht="12" customHeight="1">
      <c r="A63" s="196" t="s">
        <v>545</v>
      </c>
      <c r="B63" s="13" t="s">
        <v>122</v>
      </c>
      <c r="C63" s="45"/>
    </row>
    <row r="64" spans="1:3" s="194" customFormat="1" ht="12" customHeight="1">
      <c r="A64" s="20" t="s">
        <v>123</v>
      </c>
      <c r="B64" s="6" t="s">
        <v>124</v>
      </c>
      <c r="C64" s="43">
        <f>+C8+C16+C23+C30+C36+C48+C54+C59</f>
        <v>2269507092</v>
      </c>
    </row>
    <row r="65" spans="1:3" s="194" customFormat="1" ht="12" customHeight="1">
      <c r="A65" s="198" t="s">
        <v>368</v>
      </c>
      <c r="B65" s="14" t="s">
        <v>725</v>
      </c>
      <c r="C65" s="43">
        <f>SUM(C66:C68)</f>
        <v>0</v>
      </c>
    </row>
    <row r="66" spans="1:3" s="194" customFormat="1" ht="12" customHeight="1">
      <c r="A66" s="191" t="s">
        <v>546</v>
      </c>
      <c r="B66" s="9" t="s">
        <v>128</v>
      </c>
      <c r="C66" s="45"/>
    </row>
    <row r="67" spans="1:3" s="194" customFormat="1" ht="12" customHeight="1">
      <c r="A67" s="193" t="s">
        <v>547</v>
      </c>
      <c r="B67" s="11" t="s">
        <v>130</v>
      </c>
      <c r="C67" s="45"/>
    </row>
    <row r="68" spans="1:3" s="194" customFormat="1" ht="12" customHeight="1">
      <c r="A68" s="196" t="s">
        <v>548</v>
      </c>
      <c r="B68" s="15" t="s">
        <v>132</v>
      </c>
      <c r="C68" s="45"/>
    </row>
    <row r="69" spans="1:3" s="194" customFormat="1" ht="12" customHeight="1">
      <c r="A69" s="198" t="s">
        <v>133</v>
      </c>
      <c r="B69" s="14" t="s">
        <v>726</v>
      </c>
      <c r="C69" s="43">
        <f>SUM(C70:C73)</f>
        <v>0</v>
      </c>
    </row>
    <row r="70" spans="1:3" s="194" customFormat="1" ht="12" customHeight="1">
      <c r="A70" s="191" t="s">
        <v>657</v>
      </c>
      <c r="B70" s="9" t="s">
        <v>136</v>
      </c>
      <c r="C70" s="45"/>
    </row>
    <row r="71" spans="1:3" s="194" customFormat="1" ht="12" customHeight="1">
      <c r="A71" s="193" t="s">
        <v>657</v>
      </c>
      <c r="B71" s="11" t="s">
        <v>138</v>
      </c>
      <c r="C71" s="45"/>
    </row>
    <row r="72" spans="1:3" s="194" customFormat="1" ht="12" customHeight="1">
      <c r="A72" s="191" t="s">
        <v>657</v>
      </c>
      <c r="B72" s="11" t="s">
        <v>140</v>
      </c>
      <c r="C72" s="45"/>
    </row>
    <row r="73" spans="1:3" s="194" customFormat="1" ht="12" customHeight="1">
      <c r="A73" s="193" t="s">
        <v>657</v>
      </c>
      <c r="B73" s="13" t="s">
        <v>142</v>
      </c>
      <c r="C73" s="45"/>
    </row>
    <row r="74" spans="1:3" s="194" customFormat="1" ht="12" customHeight="1">
      <c r="A74" s="198" t="s">
        <v>143</v>
      </c>
      <c r="B74" s="14" t="s">
        <v>727</v>
      </c>
      <c r="C74" s="43">
        <f>SUM(C75:C76)</f>
        <v>510960482</v>
      </c>
    </row>
    <row r="75" spans="1:3" s="194" customFormat="1" ht="12" customHeight="1">
      <c r="A75" s="191" t="s">
        <v>658</v>
      </c>
      <c r="B75" s="9" t="s">
        <v>146</v>
      </c>
      <c r="C75" s="45">
        <v>510960482</v>
      </c>
    </row>
    <row r="76" spans="1:3" s="194" customFormat="1" ht="12" customHeight="1">
      <c r="A76" s="196" t="s">
        <v>716</v>
      </c>
      <c r="B76" s="13" t="s">
        <v>148</v>
      </c>
      <c r="C76" s="45"/>
    </row>
    <row r="77" spans="1:3" s="192" customFormat="1" ht="12" customHeight="1">
      <c r="A77" s="198" t="s">
        <v>149</v>
      </c>
      <c r="B77" s="14" t="s">
        <v>728</v>
      </c>
      <c r="C77" s="43">
        <f>SUM(C78:C80)</f>
        <v>35000000</v>
      </c>
    </row>
    <row r="78" spans="1:3" s="194" customFormat="1" ht="12" customHeight="1">
      <c r="A78" s="191" t="s">
        <v>549</v>
      </c>
      <c r="B78" s="9" t="s">
        <v>152</v>
      </c>
      <c r="C78" s="45">
        <v>35000000</v>
      </c>
    </row>
    <row r="79" spans="1:3" s="194" customFormat="1" ht="12" customHeight="1">
      <c r="A79" s="193" t="s">
        <v>659</v>
      </c>
      <c r="B79" s="11" t="s">
        <v>154</v>
      </c>
      <c r="C79" s="45"/>
    </row>
    <row r="80" spans="1:3" s="194" customFormat="1" ht="12" customHeight="1">
      <c r="A80" s="196" t="s">
        <v>550</v>
      </c>
      <c r="B80" s="13" t="s">
        <v>156</v>
      </c>
      <c r="C80" s="45"/>
    </row>
    <row r="81" spans="1:3" s="194" customFormat="1" ht="12" customHeight="1">
      <c r="A81" s="198" t="s">
        <v>157</v>
      </c>
      <c r="B81" s="14" t="s">
        <v>729</v>
      </c>
      <c r="C81" s="43">
        <f>SUM(C82:C85)</f>
        <v>0</v>
      </c>
    </row>
    <row r="82" spans="1:3" s="194" customFormat="1" ht="12" customHeight="1">
      <c r="A82" s="199" t="s">
        <v>663</v>
      </c>
      <c r="B82" s="9" t="s">
        <v>160</v>
      </c>
      <c r="C82" s="45"/>
    </row>
    <row r="83" spans="1:3" s="194" customFormat="1" ht="12" customHeight="1">
      <c r="A83" s="200" t="s">
        <v>663</v>
      </c>
      <c r="B83" s="11" t="s">
        <v>162</v>
      </c>
      <c r="C83" s="45"/>
    </row>
    <row r="84" spans="1:3" s="194" customFormat="1" ht="12" customHeight="1">
      <c r="A84" s="200" t="s">
        <v>663</v>
      </c>
      <c r="B84" s="11" t="s">
        <v>164</v>
      </c>
      <c r="C84" s="45"/>
    </row>
    <row r="85" spans="1:3" s="192" customFormat="1" ht="12" customHeight="1">
      <c r="A85" s="201" t="s">
        <v>663</v>
      </c>
      <c r="B85" s="13" t="s">
        <v>166</v>
      </c>
      <c r="C85" s="45"/>
    </row>
    <row r="86" spans="1:3" s="192" customFormat="1" ht="12" customHeight="1">
      <c r="A86" s="198" t="s">
        <v>664</v>
      </c>
      <c r="B86" s="14" t="s">
        <v>168</v>
      </c>
      <c r="C86" s="48"/>
    </row>
    <row r="87" spans="1:3" s="192" customFormat="1" ht="12" customHeight="1">
      <c r="A87" s="198" t="s">
        <v>665</v>
      </c>
      <c r="B87" s="14" t="s">
        <v>552</v>
      </c>
      <c r="C87" s="48"/>
    </row>
    <row r="88" spans="1:3" s="192" customFormat="1" ht="12" customHeight="1">
      <c r="A88" s="198" t="s">
        <v>169</v>
      </c>
      <c r="B88" s="16" t="s">
        <v>170</v>
      </c>
      <c r="C88" s="43">
        <f>+C65+C69+C74+C77+C81+C86</f>
        <v>545960482</v>
      </c>
    </row>
    <row r="89" spans="1:3" s="192" customFormat="1" ht="12" customHeight="1">
      <c r="A89" s="202" t="s">
        <v>171</v>
      </c>
      <c r="B89" s="17" t="s">
        <v>369</v>
      </c>
      <c r="C89" s="43">
        <f>+C64+C88</f>
        <v>2815467574</v>
      </c>
    </row>
    <row r="90" spans="1:3" s="194" customFormat="1" ht="15" customHeight="1">
      <c r="A90" s="203"/>
      <c r="B90" s="204"/>
      <c r="C90" s="205"/>
    </row>
    <row r="91" spans="1:3" ht="12.75" customHeight="1">
      <c r="A91" s="206"/>
      <c r="B91" s="207"/>
      <c r="C91" s="208"/>
    </row>
    <row r="92" spans="1:3" s="187" customFormat="1" ht="16.5" customHeight="1">
      <c r="A92" s="209"/>
      <c r="B92" s="210" t="s">
        <v>256</v>
      </c>
      <c r="C92" s="211"/>
    </row>
    <row r="93" spans="1:3" s="212" customFormat="1" ht="12" customHeight="1">
      <c r="A93" s="4" t="s">
        <v>13</v>
      </c>
      <c r="B93" s="22" t="s">
        <v>176</v>
      </c>
      <c r="C93" s="49">
        <f>SUM(C94:C98)</f>
        <v>680345447</v>
      </c>
    </row>
    <row r="94" spans="1:3" ht="12" customHeight="1">
      <c r="A94" s="213" t="s">
        <v>555</v>
      </c>
      <c r="B94" s="24" t="s">
        <v>177</v>
      </c>
      <c r="C94" s="50">
        <v>248557395</v>
      </c>
    </row>
    <row r="95" spans="1:3" ht="12" customHeight="1">
      <c r="A95" s="193" t="s">
        <v>556</v>
      </c>
      <c r="B95" s="25" t="s">
        <v>178</v>
      </c>
      <c r="C95" s="45">
        <v>31009643</v>
      </c>
    </row>
    <row r="96" spans="1:3" ht="12" customHeight="1">
      <c r="A96" s="193" t="s">
        <v>557</v>
      </c>
      <c r="B96" s="25" t="s">
        <v>179</v>
      </c>
      <c r="C96" s="46">
        <v>311587266</v>
      </c>
    </row>
    <row r="97" spans="1:3" ht="12" customHeight="1">
      <c r="A97" s="193" t="s">
        <v>558</v>
      </c>
      <c r="B97" s="26" t="s">
        <v>180</v>
      </c>
      <c r="C97" s="46">
        <v>65519143</v>
      </c>
    </row>
    <row r="98" spans="1:3" ht="12" customHeight="1">
      <c r="A98" s="193" t="s">
        <v>559</v>
      </c>
      <c r="B98" s="25" t="s">
        <v>182</v>
      </c>
      <c r="C98" s="46">
        <f>SUM(C100:C111)</f>
        <v>23672000</v>
      </c>
    </row>
    <row r="99" spans="1:3" ht="12" customHeight="1">
      <c r="A99" s="193" t="s">
        <v>621</v>
      </c>
      <c r="B99" s="25" t="s">
        <v>730</v>
      </c>
      <c r="C99" s="46"/>
    </row>
    <row r="100" spans="1:3" ht="12" customHeight="1">
      <c r="A100" s="193" t="s">
        <v>561</v>
      </c>
      <c r="B100" s="25" t="s">
        <v>731</v>
      </c>
      <c r="C100" s="46">
        <v>3000000</v>
      </c>
    </row>
    <row r="101" spans="1:3" ht="12" customHeight="1">
      <c r="A101" s="193" t="s">
        <v>560</v>
      </c>
      <c r="B101" s="540" t="s">
        <v>185</v>
      </c>
      <c r="C101" s="46"/>
    </row>
    <row r="102" spans="1:3" ht="12" customHeight="1">
      <c r="A102" s="193" t="s">
        <v>562</v>
      </c>
      <c r="B102" s="541" t="s">
        <v>187</v>
      </c>
      <c r="C102" s="46"/>
    </row>
    <row r="103" spans="1:3" ht="12" customHeight="1">
      <c r="A103" s="193" t="s">
        <v>563</v>
      </c>
      <c r="B103" s="541" t="s">
        <v>189</v>
      </c>
      <c r="C103" s="46"/>
    </row>
    <row r="104" spans="1:3" ht="12" customHeight="1">
      <c r="A104" s="193" t="s">
        <v>564</v>
      </c>
      <c r="B104" s="540" t="s">
        <v>191</v>
      </c>
      <c r="C104" s="46">
        <v>2722000</v>
      </c>
    </row>
    <row r="105" spans="1:3" ht="12" customHeight="1">
      <c r="A105" s="193" t="s">
        <v>565</v>
      </c>
      <c r="B105" s="540" t="s">
        <v>193</v>
      </c>
      <c r="C105" s="46"/>
    </row>
    <row r="106" spans="1:3" ht="12" customHeight="1">
      <c r="A106" s="193" t="s">
        <v>566</v>
      </c>
      <c r="B106" s="541" t="s">
        <v>195</v>
      </c>
      <c r="C106" s="46"/>
    </row>
    <row r="107" spans="1:3" ht="12" customHeight="1">
      <c r="A107" s="214" t="s">
        <v>567</v>
      </c>
      <c r="B107" s="542" t="s">
        <v>197</v>
      </c>
      <c r="C107" s="46"/>
    </row>
    <row r="108" spans="1:3" ht="12" customHeight="1">
      <c r="A108" s="193" t="s">
        <v>568</v>
      </c>
      <c r="B108" s="542" t="s">
        <v>199</v>
      </c>
      <c r="C108" s="46"/>
    </row>
    <row r="109" spans="1:3" ht="12" customHeight="1">
      <c r="A109" s="196" t="s">
        <v>615</v>
      </c>
      <c r="B109" s="542" t="s">
        <v>618</v>
      </c>
      <c r="C109" s="46"/>
    </row>
    <row r="110" spans="1:3" ht="12" customHeight="1">
      <c r="A110" s="196" t="s">
        <v>569</v>
      </c>
      <c r="B110" s="542" t="s">
        <v>201</v>
      </c>
      <c r="C110" s="46">
        <v>7950000</v>
      </c>
    </row>
    <row r="111" spans="1:3" ht="12" customHeight="1">
      <c r="A111" s="215" t="s">
        <v>617</v>
      </c>
      <c r="B111" s="543" t="s">
        <v>699</v>
      </c>
      <c r="C111" s="51">
        <v>10000000</v>
      </c>
    </row>
    <row r="112" spans="1:3" ht="12" customHeight="1">
      <c r="A112" s="20" t="s">
        <v>27</v>
      </c>
      <c r="B112" s="34" t="s">
        <v>202</v>
      </c>
      <c r="C112" s="43">
        <f>+C113+C115+C117</f>
        <v>1262641138</v>
      </c>
    </row>
    <row r="113" spans="1:3" ht="12" customHeight="1">
      <c r="A113" s="191" t="s">
        <v>570</v>
      </c>
      <c r="B113" s="25" t="s">
        <v>203</v>
      </c>
      <c r="C113" s="44">
        <v>838380510</v>
      </c>
    </row>
    <row r="114" spans="1:3" ht="12" customHeight="1">
      <c r="A114" s="191"/>
      <c r="B114" s="549" t="s">
        <v>923</v>
      </c>
      <c r="C114" s="550">
        <v>495545756</v>
      </c>
    </row>
    <row r="115" spans="1:3" ht="12" customHeight="1">
      <c r="A115" s="191" t="s">
        <v>571</v>
      </c>
      <c r="B115" s="35" t="s">
        <v>205</v>
      </c>
      <c r="C115" s="45">
        <v>424260628</v>
      </c>
    </row>
    <row r="116" spans="1:3" ht="12" customHeight="1">
      <c r="A116" s="191" t="s">
        <v>35</v>
      </c>
      <c r="B116" s="35" t="s">
        <v>924</v>
      </c>
      <c r="C116" s="52">
        <v>336986542</v>
      </c>
    </row>
    <row r="117" spans="1:3" ht="12" customHeight="1">
      <c r="A117" s="191" t="s">
        <v>572</v>
      </c>
      <c r="B117" s="36" t="s">
        <v>207</v>
      </c>
      <c r="C117" s="52">
        <f>SUM(C118:C126)</f>
        <v>0</v>
      </c>
    </row>
    <row r="118" spans="1:3" ht="12" customHeight="1">
      <c r="A118" s="191" t="s">
        <v>573</v>
      </c>
      <c r="B118" s="37" t="s">
        <v>925</v>
      </c>
      <c r="C118" s="52"/>
    </row>
    <row r="119" spans="1:3" ht="12" customHeight="1">
      <c r="A119" s="191" t="s">
        <v>574</v>
      </c>
      <c r="B119" s="38" t="s">
        <v>210</v>
      </c>
      <c r="C119" s="52"/>
    </row>
    <row r="120" spans="1:3" ht="12" customHeight="1">
      <c r="A120" s="191" t="s">
        <v>575</v>
      </c>
      <c r="B120" s="29" t="s">
        <v>189</v>
      </c>
      <c r="C120" s="52"/>
    </row>
    <row r="121" spans="1:3" ht="12" customHeight="1">
      <c r="A121" s="191" t="s">
        <v>576</v>
      </c>
      <c r="B121" s="29" t="s">
        <v>213</v>
      </c>
      <c r="C121" s="52"/>
    </row>
    <row r="122" spans="1:3" ht="12" customHeight="1">
      <c r="A122" s="191" t="s">
        <v>577</v>
      </c>
      <c r="B122" s="29" t="s">
        <v>215</v>
      </c>
      <c r="C122" s="52"/>
    </row>
    <row r="123" spans="1:3" ht="12" customHeight="1">
      <c r="A123" s="191" t="s">
        <v>578</v>
      </c>
      <c r="B123" s="29" t="s">
        <v>195</v>
      </c>
      <c r="C123" s="52"/>
    </row>
    <row r="124" spans="1:3" ht="12" customHeight="1">
      <c r="A124" s="191" t="s">
        <v>579</v>
      </c>
      <c r="B124" s="29" t="s">
        <v>218</v>
      </c>
      <c r="C124" s="52"/>
    </row>
    <row r="125" spans="1:3" ht="12" customHeight="1">
      <c r="A125" s="214" t="s">
        <v>630</v>
      </c>
      <c r="B125" s="29" t="s">
        <v>629</v>
      </c>
      <c r="C125" s="53"/>
    </row>
    <row r="126" spans="1:3" ht="12" customHeight="1">
      <c r="A126" s="214" t="s">
        <v>580</v>
      </c>
      <c r="B126" s="29" t="s">
        <v>220</v>
      </c>
      <c r="C126" s="53"/>
    </row>
    <row r="127" spans="1:3" ht="12" customHeight="1">
      <c r="A127" s="20" t="s">
        <v>224</v>
      </c>
      <c r="B127" s="6" t="s">
        <v>225</v>
      </c>
      <c r="C127" s="43">
        <f>+C93+C112</f>
        <v>1942986585</v>
      </c>
    </row>
    <row r="128" spans="1:3" ht="12" customHeight="1">
      <c r="A128" s="20" t="s">
        <v>69</v>
      </c>
      <c r="B128" s="6" t="s">
        <v>226</v>
      </c>
      <c r="C128" s="43">
        <f>+C129+C130+C131</f>
        <v>0</v>
      </c>
    </row>
    <row r="129" spans="1:3" s="212" customFormat="1" ht="12" customHeight="1">
      <c r="A129" s="191" t="s">
        <v>581</v>
      </c>
      <c r="B129" s="39" t="s">
        <v>227</v>
      </c>
      <c r="C129" s="52"/>
    </row>
    <row r="130" spans="1:3" ht="12" customHeight="1">
      <c r="A130" s="191" t="s">
        <v>582</v>
      </c>
      <c r="B130" s="39" t="s">
        <v>228</v>
      </c>
      <c r="C130" s="52"/>
    </row>
    <row r="131" spans="1:3" ht="12" customHeight="1">
      <c r="A131" s="214" t="s">
        <v>583</v>
      </c>
      <c r="B131" s="40" t="s">
        <v>229</v>
      </c>
      <c r="C131" s="52"/>
    </row>
    <row r="132" spans="1:3" ht="12" customHeight="1">
      <c r="A132" s="20" t="s">
        <v>91</v>
      </c>
      <c r="B132" s="6" t="s">
        <v>230</v>
      </c>
      <c r="C132" s="43">
        <f>+C133+C134+C135+C136</f>
        <v>0</v>
      </c>
    </row>
    <row r="133" spans="1:3" ht="12" customHeight="1">
      <c r="A133" s="191" t="s">
        <v>632</v>
      </c>
      <c r="B133" s="39" t="s">
        <v>231</v>
      </c>
      <c r="C133" s="52"/>
    </row>
    <row r="134" spans="1:3" ht="12" customHeight="1">
      <c r="A134" s="191" t="s">
        <v>632</v>
      </c>
      <c r="B134" s="39" t="s">
        <v>232</v>
      </c>
      <c r="C134" s="52"/>
    </row>
    <row r="135" spans="1:3" ht="12" customHeight="1">
      <c r="A135" s="191" t="s">
        <v>632</v>
      </c>
      <c r="B135" s="39" t="s">
        <v>233</v>
      </c>
      <c r="C135" s="52"/>
    </row>
    <row r="136" spans="1:3" s="212" customFormat="1" ht="12" customHeight="1">
      <c r="A136" s="214" t="s">
        <v>632</v>
      </c>
      <c r="B136" s="40" t="s">
        <v>234</v>
      </c>
      <c r="C136" s="52"/>
    </row>
    <row r="137" spans="1:11" ht="12" customHeight="1">
      <c r="A137" s="20" t="s">
        <v>235</v>
      </c>
      <c r="B137" s="6" t="s">
        <v>236</v>
      </c>
      <c r="C137" s="43">
        <f>SUM(C138:C141)</f>
        <v>872480989</v>
      </c>
      <c r="K137" s="216"/>
    </row>
    <row r="138" spans="1:3" ht="12.75" customHeight="1">
      <c r="A138" s="191" t="s">
        <v>633</v>
      </c>
      <c r="B138" s="39" t="s">
        <v>237</v>
      </c>
      <c r="C138" s="52"/>
    </row>
    <row r="139" spans="1:3" ht="12" customHeight="1">
      <c r="A139" s="191" t="s">
        <v>584</v>
      </c>
      <c r="B139" s="39" t="s">
        <v>238</v>
      </c>
      <c r="C139" s="52">
        <v>35000000</v>
      </c>
    </row>
    <row r="140" spans="1:3" s="212" customFormat="1" ht="12" customHeight="1">
      <c r="A140" s="191" t="s">
        <v>634</v>
      </c>
      <c r="B140" s="39" t="s">
        <v>253</v>
      </c>
      <c r="C140" s="52">
        <v>837480989</v>
      </c>
    </row>
    <row r="141" spans="1:3" s="212" customFormat="1" ht="12" customHeight="1">
      <c r="A141" s="214" t="s">
        <v>585</v>
      </c>
      <c r="B141" s="40" t="s">
        <v>240</v>
      </c>
      <c r="C141" s="52"/>
    </row>
    <row r="142" spans="1:3" s="212" customFormat="1" ht="12" customHeight="1">
      <c r="A142" s="20" t="s">
        <v>113</v>
      </c>
      <c r="B142" s="6" t="s">
        <v>241</v>
      </c>
      <c r="C142" s="54">
        <f>+C143+C144+C145+C146</f>
        <v>0</v>
      </c>
    </row>
    <row r="143" spans="1:3" s="212" customFormat="1" ht="12" customHeight="1">
      <c r="A143" s="191" t="s">
        <v>636</v>
      </c>
      <c r="B143" s="39" t="s">
        <v>242</v>
      </c>
      <c r="C143" s="52"/>
    </row>
    <row r="144" spans="1:3" s="212" customFormat="1" ht="12" customHeight="1">
      <c r="A144" s="191" t="s">
        <v>636</v>
      </c>
      <c r="B144" s="39" t="s">
        <v>243</v>
      </c>
      <c r="C144" s="52"/>
    </row>
    <row r="145" spans="1:3" s="212" customFormat="1" ht="12" customHeight="1">
      <c r="A145" s="191" t="s">
        <v>636</v>
      </c>
      <c r="B145" s="39" t="s">
        <v>244</v>
      </c>
      <c r="C145" s="52"/>
    </row>
    <row r="146" spans="1:3" ht="12.75" customHeight="1">
      <c r="A146" s="214" t="s">
        <v>636</v>
      </c>
      <c r="B146" s="40" t="s">
        <v>245</v>
      </c>
      <c r="C146" s="53"/>
    </row>
    <row r="147" spans="1:3" ht="12.75" customHeight="1">
      <c r="A147" s="544" t="s">
        <v>637</v>
      </c>
      <c r="B147" s="545" t="s">
        <v>587</v>
      </c>
      <c r="C147" s="546"/>
    </row>
    <row r="148" spans="1:3" ht="12.75" customHeight="1">
      <c r="A148" s="544"/>
      <c r="B148" s="545"/>
      <c r="C148" s="546"/>
    </row>
    <row r="149" spans="1:3" ht="12" customHeight="1">
      <c r="A149" s="20" t="s">
        <v>123</v>
      </c>
      <c r="B149" s="6" t="s">
        <v>246</v>
      </c>
      <c r="C149" s="55">
        <f>+C128+C132+C137+C142</f>
        <v>872480989</v>
      </c>
    </row>
    <row r="150" spans="1:3" ht="15" customHeight="1">
      <c r="A150" s="217" t="s">
        <v>247</v>
      </c>
      <c r="B150" s="42" t="s">
        <v>248</v>
      </c>
      <c r="C150" s="55">
        <f>+C127+C149</f>
        <v>2815467574</v>
      </c>
    </row>
    <row r="151" ht="12.75" customHeight="1"/>
  </sheetData>
  <sheetProtection selectLockedCells="1" selectUnlockedCells="1"/>
  <printOptions horizontalCentered="1"/>
  <pageMargins left="0.7874015748031497" right="0.7874015748031497" top="0.6299212598425197" bottom="0.5905511811023623" header="0.4330708661417323" footer="0.5118110236220472"/>
  <pageSetup horizontalDpi="300" verticalDpi="300" orientation="portrait" paperSize="9" scale="68" r:id="rId1"/>
  <headerFooter alignWithMargins="0">
    <oddHeader>&amp;C&amp;"Times New Roman CE,Félkövér"&amp;12Létavértes Városi Önkormányzat 2023. évi költségvetése</oddHeader>
  </headerFooter>
  <rowBreaks count="1" manualBreakCount="1">
    <brk id="8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abSelected="1" view="pageLayout" workbookViewId="0" topLeftCell="B1">
      <selection activeCell="C18" sqref="C18"/>
    </sheetView>
  </sheetViews>
  <sheetFormatPr defaultColWidth="9.00390625" defaultRowHeight="14.25" customHeight="1"/>
  <cols>
    <col min="1" max="1" width="19.50390625" style="163" customWidth="1"/>
    <col min="2" max="2" width="72.00390625" style="164" customWidth="1"/>
    <col min="3" max="3" width="25.00390625" style="165" customWidth="1"/>
    <col min="4" max="16384" width="9.375" style="166" customWidth="1"/>
  </cols>
  <sheetData>
    <row r="1" spans="1:3" s="170" customFormat="1" ht="16.5" customHeight="1">
      <c r="A1" s="167"/>
      <c r="B1" s="168"/>
      <c r="C1" s="169" t="s">
        <v>981</v>
      </c>
    </row>
    <row r="2" spans="1:3" s="174" customFormat="1" ht="21" customHeight="1">
      <c r="A2" s="171" t="s">
        <v>257</v>
      </c>
      <c r="B2" s="172" t="s">
        <v>361</v>
      </c>
      <c r="C2" s="173" t="s">
        <v>362</v>
      </c>
    </row>
    <row r="3" spans="1:3" s="174" customFormat="1" ht="12.75" customHeight="1">
      <c r="A3" s="175" t="s">
        <v>363</v>
      </c>
      <c r="B3" s="176" t="s">
        <v>370</v>
      </c>
      <c r="C3" s="177">
        <v>2</v>
      </c>
    </row>
    <row r="4" spans="1:3" s="180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183" t="s">
        <v>367</v>
      </c>
    </row>
    <row r="6" spans="1:3" s="187" customFormat="1" ht="12.75" customHeight="1">
      <c r="A6" s="184">
        <v>1</v>
      </c>
      <c r="B6" s="185">
        <v>2</v>
      </c>
      <c r="C6" s="186">
        <v>3</v>
      </c>
    </row>
    <row r="7" spans="1:3" s="187" customFormat="1" ht="15.75" customHeight="1">
      <c r="A7" s="188"/>
      <c r="B7" s="189" t="s">
        <v>255</v>
      </c>
      <c r="C7" s="190"/>
    </row>
    <row r="8" spans="1:3" s="187" customFormat="1" ht="12" customHeight="1">
      <c r="A8" s="20" t="s">
        <v>13</v>
      </c>
      <c r="B8" s="6" t="s">
        <v>14</v>
      </c>
      <c r="C8" s="43">
        <f>SUM(C9:C13)</f>
        <v>817600022</v>
      </c>
    </row>
    <row r="9" spans="1:3" s="192" customFormat="1" ht="12" customHeight="1">
      <c r="A9" s="191" t="s">
        <v>502</v>
      </c>
      <c r="B9" s="9" t="s">
        <v>16</v>
      </c>
      <c r="C9" s="44">
        <v>216365044</v>
      </c>
    </row>
    <row r="10" spans="1:3" s="194" customFormat="1" ht="12" customHeight="1">
      <c r="A10" s="193" t="s">
        <v>503</v>
      </c>
      <c r="B10" s="11" t="s">
        <v>18</v>
      </c>
      <c r="C10" s="45">
        <v>287872260</v>
      </c>
    </row>
    <row r="11" spans="1:3" s="194" customFormat="1" ht="12" customHeight="1">
      <c r="A11" s="739" t="s">
        <v>852</v>
      </c>
      <c r="B11" s="11" t="s">
        <v>20</v>
      </c>
      <c r="C11" s="45">
        <v>142063704</v>
      </c>
    </row>
    <row r="12" spans="1:3" s="194" customFormat="1" ht="12" customHeight="1">
      <c r="A12" s="739" t="s">
        <v>851</v>
      </c>
      <c r="B12" s="11" t="s">
        <v>921</v>
      </c>
      <c r="C12" s="45">
        <v>151324043</v>
      </c>
    </row>
    <row r="13" spans="1:3" s="194" customFormat="1" ht="12" customHeight="1">
      <c r="A13" s="193" t="s">
        <v>504</v>
      </c>
      <c r="B13" s="11" t="s">
        <v>22</v>
      </c>
      <c r="C13" s="45">
        <v>19974971</v>
      </c>
    </row>
    <row r="14" spans="1:3" s="194" customFormat="1" ht="12" customHeight="1">
      <c r="A14" s="193" t="s">
        <v>505</v>
      </c>
      <c r="B14" s="11" t="s">
        <v>735</v>
      </c>
      <c r="C14" s="195"/>
    </row>
    <row r="15" spans="1:3" s="192" customFormat="1" ht="12" customHeight="1">
      <c r="A15" s="196" t="s">
        <v>506</v>
      </c>
      <c r="B15" s="13" t="s">
        <v>613</v>
      </c>
      <c r="C15" s="197"/>
    </row>
    <row r="16" spans="1:3" s="192" customFormat="1" ht="12" customHeight="1">
      <c r="A16" s="20" t="s">
        <v>27</v>
      </c>
      <c r="B16" s="14" t="s">
        <v>28</v>
      </c>
      <c r="C16" s="43">
        <f>+C17+C18+C19+C20+C21</f>
        <v>166967594</v>
      </c>
    </row>
    <row r="17" spans="1:3" s="192" customFormat="1" ht="12" customHeight="1">
      <c r="A17" s="191" t="s">
        <v>507</v>
      </c>
      <c r="B17" s="9" t="s">
        <v>30</v>
      </c>
      <c r="C17" s="44"/>
    </row>
    <row r="18" spans="1:3" s="192" customFormat="1" ht="12" customHeight="1">
      <c r="A18" s="193" t="s">
        <v>508</v>
      </c>
      <c r="B18" s="11" t="s">
        <v>32</v>
      </c>
      <c r="C18" s="45"/>
    </row>
    <row r="19" spans="1:3" s="192" customFormat="1" ht="12" customHeight="1">
      <c r="A19" s="193" t="s">
        <v>509</v>
      </c>
      <c r="B19" s="11" t="s">
        <v>34</v>
      </c>
      <c r="C19" s="45"/>
    </row>
    <row r="20" spans="1:3" s="192" customFormat="1" ht="12" customHeight="1">
      <c r="A20" s="193" t="s">
        <v>510</v>
      </c>
      <c r="B20" s="11" t="s">
        <v>36</v>
      </c>
      <c r="C20" s="45"/>
    </row>
    <row r="21" spans="1:3" s="192" customFormat="1" ht="12" customHeight="1">
      <c r="A21" s="193" t="s">
        <v>511</v>
      </c>
      <c r="B21" s="11" t="s">
        <v>38</v>
      </c>
      <c r="C21" s="45">
        <f>174907594-7940000</f>
        <v>166967594</v>
      </c>
    </row>
    <row r="22" spans="1:3" s="194" customFormat="1" ht="12" customHeight="1">
      <c r="A22" s="20" t="s">
        <v>41</v>
      </c>
      <c r="B22" s="6" t="s">
        <v>42</v>
      </c>
      <c r="C22" s="43">
        <f>+C23+C24+C25+C26+C27</f>
        <v>842517185</v>
      </c>
    </row>
    <row r="23" spans="1:3" s="194" customFormat="1" ht="12" customHeight="1">
      <c r="A23" s="191" t="s">
        <v>512</v>
      </c>
      <c r="B23" s="9" t="s">
        <v>44</v>
      </c>
      <c r="C23" s="44"/>
    </row>
    <row r="24" spans="1:3" s="192" customFormat="1" ht="12" customHeight="1">
      <c r="A24" s="193" t="s">
        <v>513</v>
      </c>
      <c r="B24" s="11" t="s">
        <v>46</v>
      </c>
      <c r="C24" s="45"/>
    </row>
    <row r="25" spans="1:3" s="194" customFormat="1" ht="12" customHeight="1">
      <c r="A25" s="193" t="s">
        <v>514</v>
      </c>
      <c r="B25" s="11" t="s">
        <v>48</v>
      </c>
      <c r="C25" s="45"/>
    </row>
    <row r="26" spans="1:3" s="194" customFormat="1" ht="12" customHeight="1">
      <c r="A26" s="193" t="s">
        <v>515</v>
      </c>
      <c r="B26" s="11" t="s">
        <v>50</v>
      </c>
      <c r="C26" s="45"/>
    </row>
    <row r="27" spans="1:3" s="194" customFormat="1" ht="12" customHeight="1">
      <c r="A27" s="193" t="s">
        <v>516</v>
      </c>
      <c r="B27" s="11" t="s">
        <v>52</v>
      </c>
      <c r="C27" s="45">
        <v>842517185</v>
      </c>
    </row>
    <row r="28" spans="1:3" s="194" customFormat="1" ht="12" customHeight="1">
      <c r="A28" s="20" t="s">
        <v>55</v>
      </c>
      <c r="B28" s="6" t="s">
        <v>56</v>
      </c>
      <c r="C28" s="43">
        <f>+C29+C32+C33</f>
        <v>800000</v>
      </c>
    </row>
    <row r="29" spans="1:3" s="194" customFormat="1" ht="12" customHeight="1">
      <c r="A29" s="193" t="s">
        <v>522</v>
      </c>
      <c r="B29" s="11" t="s">
        <v>58</v>
      </c>
      <c r="C29" s="737"/>
    </row>
    <row r="30" spans="1:3" s="194" customFormat="1" ht="12" customHeight="1">
      <c r="A30" s="193" t="s">
        <v>517</v>
      </c>
      <c r="B30" s="11" t="s">
        <v>60</v>
      </c>
      <c r="C30" s="45"/>
    </row>
    <row r="31" spans="1:3" s="194" customFormat="1" ht="12" customHeight="1">
      <c r="A31" s="193" t="s">
        <v>519</v>
      </c>
      <c r="B31" s="11" t="s">
        <v>62</v>
      </c>
      <c r="C31" s="45"/>
    </row>
    <row r="32" spans="1:3" s="194" customFormat="1" ht="12" customHeight="1">
      <c r="A32" s="193" t="s">
        <v>919</v>
      </c>
      <c r="B32" s="11" t="s">
        <v>920</v>
      </c>
      <c r="C32" s="45"/>
    </row>
    <row r="33" spans="1:3" s="194" customFormat="1" ht="12" customHeight="1">
      <c r="A33" s="196" t="s">
        <v>521</v>
      </c>
      <c r="B33" s="13" t="s">
        <v>68</v>
      </c>
      <c r="C33" s="46">
        <v>800000</v>
      </c>
    </row>
    <row r="34" spans="1:3" s="194" customFormat="1" ht="12" customHeight="1">
      <c r="A34" s="20" t="s">
        <v>69</v>
      </c>
      <c r="B34" s="6" t="s">
        <v>70</v>
      </c>
      <c r="C34" s="43">
        <f>SUM(C35:C44)</f>
        <v>41822017</v>
      </c>
    </row>
    <row r="35" spans="1:3" s="194" customFormat="1" ht="12" customHeight="1">
      <c r="A35" s="191" t="s">
        <v>523</v>
      </c>
      <c r="B35" s="9" t="s">
        <v>72</v>
      </c>
      <c r="C35" s="44">
        <f>32200000-30700000</f>
        <v>1500000</v>
      </c>
    </row>
    <row r="36" spans="1:3" s="194" customFormat="1" ht="12" customHeight="1">
      <c r="A36" s="193" t="s">
        <v>524</v>
      </c>
      <c r="B36" s="11" t="s">
        <v>74</v>
      </c>
      <c r="C36" s="45">
        <f>104916032-72599256</f>
        <v>32316776</v>
      </c>
    </row>
    <row r="37" spans="1:3" s="194" customFormat="1" ht="12" customHeight="1">
      <c r="A37" s="193" t="s">
        <v>525</v>
      </c>
      <c r="B37" s="11" t="s">
        <v>76</v>
      </c>
      <c r="C37" s="45">
        <v>4024800</v>
      </c>
    </row>
    <row r="38" spans="1:3" s="194" customFormat="1" ht="12" customHeight="1">
      <c r="A38" s="193" t="s">
        <v>526</v>
      </c>
      <c r="B38" s="11" t="s">
        <v>78</v>
      </c>
      <c r="C38" s="892"/>
    </row>
    <row r="39" spans="1:3" s="194" customFormat="1" ht="12" customHeight="1">
      <c r="A39" s="193" t="s">
        <v>527</v>
      </c>
      <c r="B39" s="11" t="s">
        <v>80</v>
      </c>
      <c r="C39" s="892"/>
    </row>
    <row r="40" spans="1:3" s="194" customFormat="1" ht="12" customHeight="1">
      <c r="A40" s="193" t="s">
        <v>528</v>
      </c>
      <c r="B40" s="11" t="s">
        <v>82</v>
      </c>
      <c r="C40" s="45">
        <f>20294065-16313624</f>
        <v>3980441</v>
      </c>
    </row>
    <row r="41" spans="1:3" s="194" customFormat="1" ht="12" customHeight="1">
      <c r="A41" s="193" t="s">
        <v>529</v>
      </c>
      <c r="B41" s="11" t="s">
        <v>84</v>
      </c>
      <c r="C41" s="45"/>
    </row>
    <row r="42" spans="1:3" s="194" customFormat="1" ht="12" customHeight="1">
      <c r="A42" s="193" t="s">
        <v>530</v>
      </c>
      <c r="B42" s="11" t="s">
        <v>86</v>
      </c>
      <c r="C42" s="45"/>
    </row>
    <row r="43" spans="1:3" s="194" customFormat="1" ht="12" customHeight="1">
      <c r="A43" s="193" t="s">
        <v>531</v>
      </c>
      <c r="B43" s="11" t="s">
        <v>88</v>
      </c>
      <c r="C43" s="45"/>
    </row>
    <row r="44" spans="1:3" s="194" customFormat="1" ht="12" customHeight="1">
      <c r="A44" s="196" t="s">
        <v>532</v>
      </c>
      <c r="B44" s="13" t="s">
        <v>90</v>
      </c>
      <c r="C44" s="46"/>
    </row>
    <row r="45" spans="1:3" s="194" customFormat="1" ht="12" customHeight="1">
      <c r="A45" s="20" t="s">
        <v>91</v>
      </c>
      <c r="B45" s="6" t="s">
        <v>92</v>
      </c>
      <c r="C45" s="43">
        <f>SUM(C46:C50)</f>
        <v>108247394</v>
      </c>
    </row>
    <row r="46" spans="1:3" s="194" customFormat="1" ht="12" customHeight="1">
      <c r="A46" s="191" t="s">
        <v>535</v>
      </c>
      <c r="B46" s="9" t="s">
        <v>94</v>
      </c>
      <c r="C46" s="44"/>
    </row>
    <row r="47" spans="1:3" s="194" customFormat="1" ht="12" customHeight="1">
      <c r="A47" s="193" t="s">
        <v>536</v>
      </c>
      <c r="B47" s="11" t="s">
        <v>96</v>
      </c>
      <c r="C47" s="45">
        <v>108247394</v>
      </c>
    </row>
    <row r="48" spans="1:3" s="194" customFormat="1" ht="12" customHeight="1">
      <c r="A48" s="193" t="s">
        <v>537</v>
      </c>
      <c r="B48" s="11" t="s">
        <v>98</v>
      </c>
      <c r="C48" s="45"/>
    </row>
    <row r="49" spans="1:3" s="194" customFormat="1" ht="12" customHeight="1">
      <c r="A49" s="193" t="s">
        <v>538</v>
      </c>
      <c r="B49" s="11" t="s">
        <v>100</v>
      </c>
      <c r="C49" s="45"/>
    </row>
    <row r="50" spans="1:3" s="194" customFormat="1" ht="12" customHeight="1">
      <c r="A50" s="196" t="s">
        <v>539</v>
      </c>
      <c r="B50" s="13" t="s">
        <v>102</v>
      </c>
      <c r="C50" s="46"/>
    </row>
    <row r="51" spans="1:3" s="194" customFormat="1" ht="12" customHeight="1">
      <c r="A51" s="20" t="s">
        <v>103</v>
      </c>
      <c r="B51" s="6" t="s">
        <v>104</v>
      </c>
      <c r="C51" s="43">
        <f>SUM(C52:C54)</f>
        <v>0</v>
      </c>
    </row>
    <row r="52" spans="1:3" s="194" customFormat="1" ht="12" customHeight="1">
      <c r="A52" s="191" t="s">
        <v>540</v>
      </c>
      <c r="B52" s="9" t="s">
        <v>106</v>
      </c>
      <c r="C52" s="44"/>
    </row>
    <row r="53" spans="1:3" s="194" customFormat="1" ht="12" customHeight="1">
      <c r="A53" s="193" t="s">
        <v>541</v>
      </c>
      <c r="B53" s="11" t="s">
        <v>108</v>
      </c>
      <c r="C53" s="45"/>
    </row>
    <row r="54" spans="1:3" s="194" customFormat="1" ht="12" customHeight="1">
      <c r="A54" s="193" t="s">
        <v>542</v>
      </c>
      <c r="B54" s="11" t="s">
        <v>110</v>
      </c>
      <c r="C54" s="45"/>
    </row>
    <row r="55" spans="1:3" s="194" customFormat="1" ht="12" customHeight="1">
      <c r="A55" s="196" t="s">
        <v>542</v>
      </c>
      <c r="B55" s="13" t="s">
        <v>112</v>
      </c>
      <c r="C55" s="46"/>
    </row>
    <row r="56" spans="1:3" s="194" customFormat="1" ht="12" customHeight="1">
      <c r="A56" s="20" t="s">
        <v>113</v>
      </c>
      <c r="B56" s="14" t="s">
        <v>114</v>
      </c>
      <c r="C56" s="43">
        <f>SUM(C57:C59)</f>
        <v>0</v>
      </c>
    </row>
    <row r="57" spans="1:3" s="194" customFormat="1" ht="12" customHeight="1">
      <c r="A57" s="191" t="s">
        <v>543</v>
      </c>
      <c r="B57" s="9" t="s">
        <v>116</v>
      </c>
      <c r="C57" s="45"/>
    </row>
    <row r="58" spans="1:3" s="194" customFormat="1" ht="12" customHeight="1">
      <c r="A58" s="193" t="s">
        <v>544</v>
      </c>
      <c r="B58" s="11" t="s">
        <v>118</v>
      </c>
      <c r="C58" s="45"/>
    </row>
    <row r="59" spans="1:3" s="194" customFormat="1" ht="12" customHeight="1">
      <c r="A59" s="193" t="s">
        <v>545</v>
      </c>
      <c r="B59" s="11" t="s">
        <v>120</v>
      </c>
      <c r="C59" s="45"/>
    </row>
    <row r="60" spans="1:3" s="194" customFormat="1" ht="12" customHeight="1">
      <c r="A60" s="20" t="s">
        <v>123</v>
      </c>
      <c r="B60" s="6" t="s">
        <v>124</v>
      </c>
      <c r="C60" s="43">
        <f>+C8+C16+C22+C28+C34+C45+C51+C56</f>
        <v>1977954212</v>
      </c>
    </row>
    <row r="61" spans="1:3" s="194" customFormat="1" ht="12" customHeight="1">
      <c r="A61" s="198" t="s">
        <v>368</v>
      </c>
      <c r="B61" s="14" t="s">
        <v>126</v>
      </c>
      <c r="C61" s="43">
        <f>SUM(C62:C64)</f>
        <v>0</v>
      </c>
    </row>
    <row r="62" spans="1:3" s="194" customFormat="1" ht="12" customHeight="1">
      <c r="A62" s="191" t="s">
        <v>546</v>
      </c>
      <c r="B62" s="9" t="s">
        <v>128</v>
      </c>
      <c r="C62" s="45"/>
    </row>
    <row r="63" spans="1:3" s="194" customFormat="1" ht="12" customHeight="1">
      <c r="A63" s="193" t="s">
        <v>547</v>
      </c>
      <c r="B63" s="11" t="s">
        <v>130</v>
      </c>
      <c r="C63" s="45"/>
    </row>
    <row r="64" spans="1:3" s="194" customFormat="1" ht="12" customHeight="1">
      <c r="A64" s="196" t="s">
        <v>548</v>
      </c>
      <c r="B64" s="15" t="s">
        <v>132</v>
      </c>
      <c r="C64" s="45"/>
    </row>
    <row r="65" spans="1:3" s="194" customFormat="1" ht="12" customHeight="1">
      <c r="A65" s="198" t="s">
        <v>133</v>
      </c>
      <c r="B65" s="14" t="s">
        <v>134</v>
      </c>
      <c r="C65" s="43">
        <f>SUM(C66:C69)</f>
        <v>0</v>
      </c>
    </row>
    <row r="66" spans="1:3" s="194" customFormat="1" ht="12" customHeight="1">
      <c r="A66" s="191" t="s">
        <v>657</v>
      </c>
      <c r="B66" s="9" t="s">
        <v>136</v>
      </c>
      <c r="C66" s="45"/>
    </row>
    <row r="67" spans="1:3" s="194" customFormat="1" ht="12" customHeight="1">
      <c r="A67" s="193" t="s">
        <v>657</v>
      </c>
      <c r="B67" s="11" t="s">
        <v>138</v>
      </c>
      <c r="C67" s="45"/>
    </row>
    <row r="68" spans="1:3" s="194" customFormat="1" ht="12" customHeight="1">
      <c r="A68" s="191" t="s">
        <v>657</v>
      </c>
      <c r="B68" s="11" t="s">
        <v>140</v>
      </c>
      <c r="C68" s="45"/>
    </row>
    <row r="69" spans="1:3" s="194" customFormat="1" ht="12" customHeight="1">
      <c r="A69" s="193" t="s">
        <v>657</v>
      </c>
      <c r="B69" s="13" t="s">
        <v>142</v>
      </c>
      <c r="C69" s="45"/>
    </row>
    <row r="70" spans="1:3" s="194" customFormat="1" ht="12" customHeight="1">
      <c r="A70" s="198" t="s">
        <v>143</v>
      </c>
      <c r="B70" s="14" t="s">
        <v>144</v>
      </c>
      <c r="C70" s="43">
        <f>SUM(C71:C72)</f>
        <v>479036207</v>
      </c>
    </row>
    <row r="71" spans="1:3" s="194" customFormat="1" ht="12" customHeight="1">
      <c r="A71" s="191" t="s">
        <v>658</v>
      </c>
      <c r="B71" s="9" t="s">
        <v>146</v>
      </c>
      <c r="C71" s="45">
        <f>510960482-31924275</f>
        <v>479036207</v>
      </c>
    </row>
    <row r="72" spans="1:3" s="194" customFormat="1" ht="12" customHeight="1">
      <c r="A72" s="196" t="s">
        <v>716</v>
      </c>
      <c r="B72" s="13" t="s">
        <v>148</v>
      </c>
      <c r="C72" s="45"/>
    </row>
    <row r="73" spans="1:3" s="192" customFormat="1" ht="12" customHeight="1">
      <c r="A73" s="198" t="s">
        <v>149</v>
      </c>
      <c r="B73" s="14" t="s">
        <v>150</v>
      </c>
      <c r="C73" s="43">
        <f>SUM(C74:C76)</f>
        <v>35000000</v>
      </c>
    </row>
    <row r="74" spans="1:3" s="194" customFormat="1" ht="12" customHeight="1">
      <c r="A74" s="191" t="s">
        <v>549</v>
      </c>
      <c r="B74" s="9" t="s">
        <v>152</v>
      </c>
      <c r="C74" s="45">
        <v>35000000</v>
      </c>
    </row>
    <row r="75" spans="1:3" s="194" customFormat="1" ht="12" customHeight="1">
      <c r="A75" s="193" t="s">
        <v>659</v>
      </c>
      <c r="B75" s="11" t="s">
        <v>154</v>
      </c>
      <c r="C75" s="45"/>
    </row>
    <row r="76" spans="1:3" s="194" customFormat="1" ht="12" customHeight="1">
      <c r="A76" s="196" t="s">
        <v>550</v>
      </c>
      <c r="B76" s="13" t="s">
        <v>156</v>
      </c>
      <c r="C76" s="45"/>
    </row>
    <row r="77" spans="1:3" s="194" customFormat="1" ht="12" customHeight="1">
      <c r="A77" s="198" t="s">
        <v>157</v>
      </c>
      <c r="B77" s="14" t="s">
        <v>158</v>
      </c>
      <c r="C77" s="43">
        <f>SUM(C78:C81)</f>
        <v>0</v>
      </c>
    </row>
    <row r="78" spans="1:3" s="194" customFormat="1" ht="12" customHeight="1">
      <c r="A78" s="199" t="s">
        <v>663</v>
      </c>
      <c r="B78" s="9" t="s">
        <v>160</v>
      </c>
      <c r="C78" s="45"/>
    </row>
    <row r="79" spans="1:3" s="194" customFormat="1" ht="12" customHeight="1">
      <c r="A79" s="200" t="s">
        <v>663</v>
      </c>
      <c r="B79" s="11" t="s">
        <v>162</v>
      </c>
      <c r="C79" s="45"/>
    </row>
    <row r="80" spans="1:3" s="194" customFormat="1" ht="12" customHeight="1">
      <c r="A80" s="200" t="s">
        <v>663</v>
      </c>
      <c r="B80" s="11" t="s">
        <v>164</v>
      </c>
      <c r="C80" s="45"/>
    </row>
    <row r="81" spans="1:3" s="192" customFormat="1" ht="12" customHeight="1">
      <c r="A81" s="201" t="s">
        <v>663</v>
      </c>
      <c r="B81" s="13" t="s">
        <v>166</v>
      </c>
      <c r="C81" s="45"/>
    </row>
    <row r="82" spans="1:3" s="192" customFormat="1" ht="12" customHeight="1">
      <c r="A82" s="198" t="s">
        <v>664</v>
      </c>
      <c r="B82" s="14" t="s">
        <v>168</v>
      </c>
      <c r="C82" s="48"/>
    </row>
    <row r="83" spans="1:3" s="192" customFormat="1" ht="12" customHeight="1">
      <c r="A83" s="198" t="s">
        <v>665</v>
      </c>
      <c r="B83" s="16" t="s">
        <v>170</v>
      </c>
      <c r="C83" s="43">
        <f>+C61+C65+C70+C73+C77+C82</f>
        <v>514036207</v>
      </c>
    </row>
    <row r="84" spans="1:3" s="192" customFormat="1" ht="12" customHeight="1">
      <c r="A84" s="4" t="s">
        <v>271</v>
      </c>
      <c r="B84" s="17" t="s">
        <v>369</v>
      </c>
      <c r="C84" s="43">
        <f>+C60+C83</f>
        <v>2491990419</v>
      </c>
    </row>
    <row r="85" spans="1:3" s="194" customFormat="1" ht="15" customHeight="1">
      <c r="A85" s="742"/>
      <c r="B85" s="204"/>
      <c r="C85" s="205"/>
    </row>
    <row r="86" spans="1:3" ht="12.75" customHeight="1">
      <c r="A86" s="740"/>
      <c r="B86" s="207"/>
      <c r="C86" s="208"/>
    </row>
    <row r="87" spans="1:3" s="187" customFormat="1" ht="16.5" customHeight="1">
      <c r="A87" s="191"/>
      <c r="B87" s="210" t="s">
        <v>256</v>
      </c>
      <c r="C87" s="211"/>
    </row>
    <row r="88" spans="1:3" s="212" customFormat="1" ht="12" customHeight="1">
      <c r="A88" s="4" t="s">
        <v>13</v>
      </c>
      <c r="B88" s="22" t="s">
        <v>176</v>
      </c>
      <c r="C88" s="49">
        <f>SUM(C89:C93)</f>
        <v>431961421</v>
      </c>
    </row>
    <row r="89" spans="1:3" ht="12" customHeight="1">
      <c r="A89" s="213" t="s">
        <v>555</v>
      </c>
      <c r="B89" s="24" t="s">
        <v>177</v>
      </c>
      <c r="C89" s="50">
        <f>248557395-122497400</f>
        <v>126059995</v>
      </c>
    </row>
    <row r="90" spans="1:3" ht="12" customHeight="1">
      <c r="A90" s="193" t="s">
        <v>556</v>
      </c>
      <c r="B90" s="25" t="s">
        <v>178</v>
      </c>
      <c r="C90" s="45">
        <f>31009643-17201462</f>
        <v>13808181</v>
      </c>
    </row>
    <row r="91" spans="1:3" ht="12" customHeight="1">
      <c r="A91" s="193" t="s">
        <v>557</v>
      </c>
      <c r="B91" s="25" t="s">
        <v>179</v>
      </c>
      <c r="C91" s="46">
        <f>311587266-100280164</f>
        <v>211307102</v>
      </c>
    </row>
    <row r="92" spans="1:3" ht="12" customHeight="1">
      <c r="A92" s="193" t="s">
        <v>558</v>
      </c>
      <c r="B92" s="26" t="s">
        <v>180</v>
      </c>
      <c r="C92" s="46">
        <v>65519143</v>
      </c>
    </row>
    <row r="93" spans="1:3" ht="12" customHeight="1">
      <c r="A93" s="193" t="s">
        <v>559</v>
      </c>
      <c r="B93" s="27" t="s">
        <v>182</v>
      </c>
      <c r="C93" s="46">
        <f>SUM(C95:C106)</f>
        <v>15267000</v>
      </c>
    </row>
    <row r="94" spans="1:3" ht="12" customHeight="1">
      <c r="A94" s="193" t="s">
        <v>621</v>
      </c>
      <c r="B94" s="25" t="s">
        <v>730</v>
      </c>
      <c r="C94" s="46"/>
    </row>
    <row r="95" spans="1:3" ht="12" customHeight="1">
      <c r="A95" s="193" t="s">
        <v>561</v>
      </c>
      <c r="B95" s="25" t="s">
        <v>731</v>
      </c>
      <c r="C95" s="46">
        <v>3000000</v>
      </c>
    </row>
    <row r="96" spans="1:3" ht="12" customHeight="1">
      <c r="A96" s="193" t="s">
        <v>560</v>
      </c>
      <c r="B96" s="540" t="s">
        <v>185</v>
      </c>
      <c r="C96" s="46"/>
    </row>
    <row r="97" spans="1:3" ht="12" customHeight="1">
      <c r="A97" s="193" t="s">
        <v>562</v>
      </c>
      <c r="B97" s="541" t="s">
        <v>187</v>
      </c>
      <c r="C97" s="46"/>
    </row>
    <row r="98" spans="1:3" ht="12" customHeight="1">
      <c r="A98" s="193" t="s">
        <v>563</v>
      </c>
      <c r="B98" s="541" t="s">
        <v>189</v>
      </c>
      <c r="C98" s="46"/>
    </row>
    <row r="99" spans="1:3" ht="12" customHeight="1">
      <c r="A99" s="193" t="s">
        <v>564</v>
      </c>
      <c r="B99" s="540" t="s">
        <v>191</v>
      </c>
      <c r="C99" s="46">
        <f>2722000-455000</f>
        <v>2267000</v>
      </c>
    </row>
    <row r="100" spans="1:3" ht="12" customHeight="1">
      <c r="A100" s="193" t="s">
        <v>565</v>
      </c>
      <c r="B100" s="540" t="s">
        <v>193</v>
      </c>
      <c r="C100" s="46"/>
    </row>
    <row r="101" spans="1:3" ht="12" customHeight="1">
      <c r="A101" s="193" t="s">
        <v>566</v>
      </c>
      <c r="B101" s="541" t="s">
        <v>195</v>
      </c>
      <c r="C101" s="46"/>
    </row>
    <row r="102" spans="1:3" ht="12" customHeight="1">
      <c r="A102" s="214" t="s">
        <v>567</v>
      </c>
      <c r="B102" s="542" t="s">
        <v>197</v>
      </c>
      <c r="C102" s="46"/>
    </row>
    <row r="103" spans="1:3" ht="12" customHeight="1">
      <c r="A103" s="193" t="s">
        <v>568</v>
      </c>
      <c r="B103" s="542" t="s">
        <v>199</v>
      </c>
      <c r="C103" s="46"/>
    </row>
    <row r="104" spans="1:3" ht="12" customHeight="1">
      <c r="A104" s="196" t="s">
        <v>615</v>
      </c>
      <c r="B104" s="542" t="s">
        <v>618</v>
      </c>
      <c r="C104" s="46"/>
    </row>
    <row r="105" spans="1:3" ht="12" customHeight="1">
      <c r="A105" s="196" t="s">
        <v>569</v>
      </c>
      <c r="B105" s="542" t="s">
        <v>201</v>
      </c>
      <c r="C105" s="46"/>
    </row>
    <row r="106" spans="1:3" ht="12" customHeight="1">
      <c r="A106" s="215" t="s">
        <v>617</v>
      </c>
      <c r="B106" s="543" t="s">
        <v>699</v>
      </c>
      <c r="C106" s="51">
        <v>10000000</v>
      </c>
    </row>
    <row r="107" spans="1:3" ht="12" customHeight="1">
      <c r="A107" s="20" t="s">
        <v>27</v>
      </c>
      <c r="B107" s="34" t="s">
        <v>202</v>
      </c>
      <c r="C107" s="43">
        <f>SUM(C108:C118)</f>
        <v>1258699788</v>
      </c>
    </row>
    <row r="108" spans="1:3" ht="12" customHeight="1">
      <c r="A108" s="213" t="s">
        <v>570</v>
      </c>
      <c r="B108" s="25" t="s">
        <v>203</v>
      </c>
      <c r="C108" s="44">
        <f>838380510-1441350</f>
        <v>836939160</v>
      </c>
    </row>
    <row r="109" spans="1:3" ht="12" customHeight="1">
      <c r="A109" s="741" t="s">
        <v>571</v>
      </c>
      <c r="B109" s="35" t="s">
        <v>205</v>
      </c>
      <c r="C109" s="550">
        <f>424260628-2500000</f>
        <v>421760628</v>
      </c>
    </row>
    <row r="110" spans="1:3" ht="12" customHeight="1">
      <c r="A110" s="193" t="s">
        <v>572</v>
      </c>
      <c r="B110" s="36" t="s">
        <v>207</v>
      </c>
      <c r="C110" s="45"/>
    </row>
    <row r="111" spans="1:3" ht="12" customHeight="1">
      <c r="A111" s="191" t="s">
        <v>573</v>
      </c>
      <c r="B111" s="37" t="s">
        <v>208</v>
      </c>
      <c r="C111" s="52"/>
    </row>
    <row r="112" spans="1:3" ht="12" customHeight="1">
      <c r="A112" s="191" t="s">
        <v>574</v>
      </c>
      <c r="B112" s="38" t="s">
        <v>210</v>
      </c>
      <c r="C112" s="52"/>
    </row>
    <row r="113" spans="1:3" ht="12" customHeight="1">
      <c r="A113" s="191" t="s">
        <v>575</v>
      </c>
      <c r="B113" s="29" t="s">
        <v>189</v>
      </c>
      <c r="C113" s="52"/>
    </row>
    <row r="114" spans="1:3" ht="12" customHeight="1">
      <c r="A114" s="191" t="s">
        <v>576</v>
      </c>
      <c r="B114" s="29" t="s">
        <v>213</v>
      </c>
      <c r="C114" s="52"/>
    </row>
    <row r="115" spans="1:3" ht="12" customHeight="1">
      <c r="A115" s="191" t="s">
        <v>577</v>
      </c>
      <c r="B115" s="29" t="s">
        <v>215</v>
      </c>
      <c r="C115" s="52"/>
    </row>
    <row r="116" spans="1:3" ht="12" customHeight="1">
      <c r="A116" s="191" t="s">
        <v>578</v>
      </c>
      <c r="B116" s="29" t="s">
        <v>195</v>
      </c>
      <c r="C116" s="52"/>
    </row>
    <row r="117" spans="1:3" ht="12" customHeight="1">
      <c r="A117" s="191" t="s">
        <v>579</v>
      </c>
      <c r="B117" s="29" t="s">
        <v>218</v>
      </c>
      <c r="C117" s="52"/>
    </row>
    <row r="118" spans="1:3" ht="12" customHeight="1">
      <c r="A118" s="214" t="s">
        <v>580</v>
      </c>
      <c r="B118" s="29" t="s">
        <v>220</v>
      </c>
      <c r="C118" s="53"/>
    </row>
    <row r="119" spans="1:3" ht="12" customHeight="1">
      <c r="A119" s="20" t="s">
        <v>224</v>
      </c>
      <c r="B119" s="6" t="s">
        <v>225</v>
      </c>
      <c r="C119" s="43">
        <f>+C88+C107</f>
        <v>1690661209</v>
      </c>
    </row>
    <row r="120" spans="1:3" s="212" customFormat="1" ht="12" customHeight="1">
      <c r="A120" s="20" t="s">
        <v>69</v>
      </c>
      <c r="B120" s="6" t="s">
        <v>226</v>
      </c>
      <c r="C120" s="43">
        <f>+C121+C122+C123</f>
        <v>0</v>
      </c>
    </row>
    <row r="121" spans="1:3" ht="12" customHeight="1">
      <c r="A121" s="191" t="s">
        <v>581</v>
      </c>
      <c r="B121" s="39" t="s">
        <v>227</v>
      </c>
      <c r="C121" s="52"/>
    </row>
    <row r="122" spans="1:3" ht="12" customHeight="1">
      <c r="A122" s="191" t="s">
        <v>582</v>
      </c>
      <c r="B122" s="39" t="s">
        <v>228</v>
      </c>
      <c r="C122" s="52"/>
    </row>
    <row r="123" spans="1:3" ht="12" customHeight="1">
      <c r="A123" s="214" t="s">
        <v>583</v>
      </c>
      <c r="B123" s="40" t="s">
        <v>229</v>
      </c>
      <c r="C123" s="52"/>
    </row>
    <row r="124" spans="1:3" ht="12" customHeight="1">
      <c r="A124" s="20" t="s">
        <v>91</v>
      </c>
      <c r="B124" s="6" t="s">
        <v>230</v>
      </c>
      <c r="C124" s="43">
        <f>+C125+C126+C127+C128</f>
        <v>0</v>
      </c>
    </row>
    <row r="125" spans="1:3" ht="12" customHeight="1">
      <c r="A125" s="191" t="s">
        <v>632</v>
      </c>
      <c r="B125" s="39" t="s">
        <v>231</v>
      </c>
      <c r="C125" s="52"/>
    </row>
    <row r="126" spans="1:3" ht="12" customHeight="1">
      <c r="A126" s="191" t="s">
        <v>632</v>
      </c>
      <c r="B126" s="39" t="s">
        <v>232</v>
      </c>
      <c r="C126" s="52"/>
    </row>
    <row r="127" spans="1:3" s="212" customFormat="1" ht="12" customHeight="1">
      <c r="A127" s="191" t="s">
        <v>632</v>
      </c>
      <c r="B127" s="39" t="s">
        <v>233</v>
      </c>
      <c r="C127" s="52"/>
    </row>
    <row r="128" spans="1:11" ht="12" customHeight="1">
      <c r="A128" s="214" t="s">
        <v>632</v>
      </c>
      <c r="B128" s="40" t="s">
        <v>234</v>
      </c>
      <c r="C128" s="52"/>
      <c r="K128" s="216"/>
    </row>
    <row r="129" spans="1:3" ht="12.75" customHeight="1">
      <c r="A129" s="20" t="s">
        <v>235</v>
      </c>
      <c r="B129" s="6" t="s">
        <v>236</v>
      </c>
      <c r="C129" s="43">
        <f>+C130+C131+C132+C133</f>
        <v>872480989</v>
      </c>
    </row>
    <row r="130" spans="1:3" ht="12" customHeight="1">
      <c r="A130" s="191" t="s">
        <v>633</v>
      </c>
      <c r="B130" s="39" t="s">
        <v>237</v>
      </c>
      <c r="C130" s="52"/>
    </row>
    <row r="131" spans="1:3" s="212" customFormat="1" ht="12" customHeight="1">
      <c r="A131" s="191" t="s">
        <v>584</v>
      </c>
      <c r="B131" s="39" t="s">
        <v>238</v>
      </c>
      <c r="C131" s="52">
        <v>35000000</v>
      </c>
    </row>
    <row r="132" spans="1:3" s="212" customFormat="1" ht="12" customHeight="1">
      <c r="A132" s="191" t="s">
        <v>634</v>
      </c>
      <c r="B132" s="39" t="s">
        <v>253</v>
      </c>
      <c r="C132" s="52">
        <f>837480989</f>
        <v>837480989</v>
      </c>
    </row>
    <row r="133" spans="1:3" s="212" customFormat="1" ht="12" customHeight="1">
      <c r="A133" s="214" t="s">
        <v>585</v>
      </c>
      <c r="B133" s="40" t="s">
        <v>240</v>
      </c>
      <c r="C133" s="52"/>
    </row>
    <row r="134" spans="1:3" s="212" customFormat="1" ht="12" customHeight="1">
      <c r="A134" s="20" t="s">
        <v>113</v>
      </c>
      <c r="B134" s="6" t="s">
        <v>241</v>
      </c>
      <c r="C134" s="54">
        <f>+C135+C136+C137+C138</f>
        <v>0</v>
      </c>
    </row>
    <row r="135" spans="1:3" s="212" customFormat="1" ht="12" customHeight="1">
      <c r="A135" s="191" t="s">
        <v>636</v>
      </c>
      <c r="B135" s="39" t="s">
        <v>242</v>
      </c>
      <c r="C135" s="52"/>
    </row>
    <row r="136" spans="1:3" s="212" customFormat="1" ht="12" customHeight="1">
      <c r="A136" s="191" t="s">
        <v>636</v>
      </c>
      <c r="B136" s="39" t="s">
        <v>243</v>
      </c>
      <c r="C136" s="52"/>
    </row>
    <row r="137" spans="1:3" ht="12.75" customHeight="1">
      <c r="A137" s="191" t="s">
        <v>636</v>
      </c>
      <c r="B137" s="39" t="s">
        <v>244</v>
      </c>
      <c r="C137" s="52"/>
    </row>
    <row r="138" spans="1:3" ht="12" customHeight="1">
      <c r="A138" s="214" t="s">
        <v>636</v>
      </c>
      <c r="B138" s="39" t="s">
        <v>245</v>
      </c>
      <c r="C138" s="52"/>
    </row>
    <row r="139" spans="1:3" ht="15" customHeight="1">
      <c r="A139" s="20" t="s">
        <v>123</v>
      </c>
      <c r="B139" s="6" t="s">
        <v>246</v>
      </c>
      <c r="C139" s="55">
        <f>+C120+C124+C129+C134</f>
        <v>872480989</v>
      </c>
    </row>
    <row r="140" spans="1:3" ht="12.75" customHeight="1">
      <c r="A140" s="217" t="s">
        <v>247</v>
      </c>
      <c r="B140" s="42" t="s">
        <v>248</v>
      </c>
      <c r="C140" s="55">
        <f>+C119+C139</f>
        <v>2563142198</v>
      </c>
    </row>
  </sheetData>
  <sheetProtection selectLockedCells="1" selectUnlockedCells="1"/>
  <printOptions horizontalCentered="1"/>
  <pageMargins left="0.7874015748031497" right="0.7874015748031497" top="0.6692913385826772" bottom="0.984251968503937" header="0.4724409448818898" footer="0.5118110236220472"/>
  <pageSetup horizontalDpi="300" verticalDpi="300" orientation="portrait" paperSize="9" scale="68" r:id="rId1"/>
  <headerFooter alignWithMargins="0">
    <oddHeader>&amp;C&amp;"Times New Roman CE,Félkövér"&amp;12Létavértes Városi Önkormányzat 2023. évi költségvetése</oddHeader>
  </headerFooter>
  <rowBreaks count="1" manualBreakCount="1">
    <brk id="8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8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9.50390625" style="163" customWidth="1"/>
    <col min="2" max="2" width="72.00390625" style="164" customWidth="1"/>
    <col min="3" max="3" width="25.00390625" style="165" customWidth="1"/>
    <col min="4" max="16384" width="9.375" style="166" customWidth="1"/>
  </cols>
  <sheetData>
    <row r="1" spans="1:3" s="170" customFormat="1" ht="16.5" customHeight="1">
      <c r="A1" s="167"/>
      <c r="B1" s="168"/>
      <c r="C1" s="169" t="s">
        <v>982</v>
      </c>
    </row>
    <row r="2" spans="1:3" s="174" customFormat="1" ht="21" customHeight="1">
      <c r="A2" s="171" t="s">
        <v>257</v>
      </c>
      <c r="B2" s="172" t="s">
        <v>361</v>
      </c>
      <c r="C2" s="173" t="s">
        <v>362</v>
      </c>
    </row>
    <row r="3" spans="1:3" s="174" customFormat="1" ht="12.75" customHeight="1">
      <c r="A3" s="175" t="s">
        <v>363</v>
      </c>
      <c r="B3" s="176" t="s">
        <v>371</v>
      </c>
      <c r="C3" s="177">
        <v>3</v>
      </c>
    </row>
    <row r="4" spans="1:3" s="180" customFormat="1" ht="15.75" customHeight="1">
      <c r="A4" s="178"/>
      <c r="B4" s="178"/>
      <c r="C4" s="179" t="s">
        <v>795</v>
      </c>
    </row>
    <row r="5" spans="1:3" ht="12.75" customHeight="1">
      <c r="A5" s="181" t="s">
        <v>365</v>
      </c>
      <c r="B5" s="182" t="s">
        <v>366</v>
      </c>
      <c r="C5" s="183" t="s">
        <v>367</v>
      </c>
    </row>
    <row r="6" spans="1:3" s="187" customFormat="1" ht="12.75" customHeight="1">
      <c r="A6" s="184">
        <v>1</v>
      </c>
      <c r="B6" s="185">
        <v>2</v>
      </c>
      <c r="C6" s="186">
        <v>3</v>
      </c>
    </row>
    <row r="7" spans="1:3" s="187" customFormat="1" ht="15.75" customHeight="1">
      <c r="A7" s="188"/>
      <c r="B7" s="189" t="s">
        <v>255</v>
      </c>
      <c r="C7" s="190"/>
    </row>
    <row r="8" spans="1:3" s="187" customFormat="1" ht="12" customHeight="1">
      <c r="A8" s="20" t="s">
        <v>13</v>
      </c>
      <c r="B8" s="6" t="s">
        <v>14</v>
      </c>
      <c r="C8" s="43">
        <f>+C9+C10+C11+C13+C14+C15</f>
        <v>0</v>
      </c>
    </row>
    <row r="9" spans="1:3" s="192" customFormat="1" ht="12" customHeight="1">
      <c r="A9" s="191" t="s">
        <v>502</v>
      </c>
      <c r="B9" s="9" t="s">
        <v>16</v>
      </c>
      <c r="C9" s="44"/>
    </row>
    <row r="10" spans="1:3" s="194" customFormat="1" ht="12" customHeight="1">
      <c r="A10" s="193" t="s">
        <v>503</v>
      </c>
      <c r="B10" s="11" t="s">
        <v>18</v>
      </c>
      <c r="C10" s="45"/>
    </row>
    <row r="11" spans="1:3" s="194" customFormat="1" ht="12" customHeight="1">
      <c r="A11" s="739" t="s">
        <v>852</v>
      </c>
      <c r="B11" s="11" t="s">
        <v>20</v>
      </c>
      <c r="C11" s="45"/>
    </row>
    <row r="12" spans="1:3" s="194" customFormat="1" ht="12" customHeight="1">
      <c r="A12" s="739" t="s">
        <v>851</v>
      </c>
      <c r="B12" s="11"/>
      <c r="C12" s="45"/>
    </row>
    <row r="13" spans="1:3" s="194" customFormat="1" ht="12" customHeight="1">
      <c r="A13" s="193" t="s">
        <v>504</v>
      </c>
      <c r="B13" s="11" t="s">
        <v>22</v>
      </c>
      <c r="C13" s="45"/>
    </row>
    <row r="14" spans="1:3" s="192" customFormat="1" ht="12" customHeight="1">
      <c r="A14" s="193" t="s">
        <v>505</v>
      </c>
      <c r="B14" s="11" t="s">
        <v>24</v>
      </c>
      <c r="C14" s="195"/>
    </row>
    <row r="15" spans="1:3" s="192" customFormat="1" ht="12" customHeight="1">
      <c r="A15" s="196" t="s">
        <v>506</v>
      </c>
      <c r="B15" s="13" t="s">
        <v>26</v>
      </c>
      <c r="C15" s="197"/>
    </row>
    <row r="16" spans="1:3" s="192" customFormat="1" ht="12" customHeight="1">
      <c r="A16" s="20" t="s">
        <v>27</v>
      </c>
      <c r="B16" s="14" t="s">
        <v>28</v>
      </c>
      <c r="C16" s="43">
        <f>+C17+C18+C19+C20+C21</f>
        <v>7940000</v>
      </c>
    </row>
    <row r="17" spans="1:3" s="192" customFormat="1" ht="12" customHeight="1">
      <c r="A17" s="191" t="s">
        <v>507</v>
      </c>
      <c r="B17" s="9" t="s">
        <v>30</v>
      </c>
      <c r="C17" s="44"/>
    </row>
    <row r="18" spans="1:3" s="192" customFormat="1" ht="12" customHeight="1">
      <c r="A18" s="193" t="s">
        <v>508</v>
      </c>
      <c r="B18" s="11" t="s">
        <v>32</v>
      </c>
      <c r="C18" s="45"/>
    </row>
    <row r="19" spans="1:3" s="192" customFormat="1" ht="12" customHeight="1">
      <c r="A19" s="193" t="s">
        <v>509</v>
      </c>
      <c r="B19" s="11" t="s">
        <v>34</v>
      </c>
      <c r="C19" s="45"/>
    </row>
    <row r="20" spans="1:3" s="192" customFormat="1" ht="12" customHeight="1">
      <c r="A20" s="193" t="s">
        <v>510</v>
      </c>
      <c r="B20" s="11" t="s">
        <v>36</v>
      </c>
      <c r="C20" s="45"/>
    </row>
    <row r="21" spans="1:3" s="194" customFormat="1" ht="12" customHeight="1">
      <c r="A21" s="193" t="s">
        <v>511</v>
      </c>
      <c r="B21" s="11" t="s">
        <v>38</v>
      </c>
      <c r="C21" s="45">
        <v>7940000</v>
      </c>
    </row>
    <row r="22" spans="1:3" s="194" customFormat="1" ht="12" customHeight="1">
      <c r="A22" s="20" t="s">
        <v>41</v>
      </c>
      <c r="B22" s="6" t="s">
        <v>42</v>
      </c>
      <c r="C22" s="43">
        <f>+C23+C24+C25+C26+C27</f>
        <v>0</v>
      </c>
    </row>
    <row r="23" spans="1:3" s="192" customFormat="1" ht="12" customHeight="1">
      <c r="A23" s="191" t="s">
        <v>512</v>
      </c>
      <c r="B23" s="9" t="s">
        <v>44</v>
      </c>
      <c r="C23" s="44"/>
    </row>
    <row r="24" spans="1:3" s="194" customFormat="1" ht="12" customHeight="1">
      <c r="A24" s="193" t="s">
        <v>513</v>
      </c>
      <c r="B24" s="11" t="s">
        <v>46</v>
      </c>
      <c r="C24" s="45"/>
    </row>
    <row r="25" spans="1:3" s="194" customFormat="1" ht="12" customHeight="1">
      <c r="A25" s="193" t="s">
        <v>514</v>
      </c>
      <c r="B25" s="11" t="s">
        <v>48</v>
      </c>
      <c r="C25" s="45"/>
    </row>
    <row r="26" spans="1:3" s="194" customFormat="1" ht="12" customHeight="1">
      <c r="A26" s="193" t="s">
        <v>515</v>
      </c>
      <c r="B26" s="11" t="s">
        <v>50</v>
      </c>
      <c r="C26" s="45"/>
    </row>
    <row r="27" spans="1:3" s="194" customFormat="1" ht="12" customHeight="1">
      <c r="A27" s="193" t="s">
        <v>516</v>
      </c>
      <c r="B27" s="11" t="s">
        <v>52</v>
      </c>
      <c r="C27" s="45"/>
    </row>
    <row r="28" spans="1:3" s="194" customFormat="1" ht="12" customHeight="1">
      <c r="A28" s="20" t="s">
        <v>55</v>
      </c>
      <c r="B28" s="6" t="s">
        <v>56</v>
      </c>
      <c r="C28" s="43">
        <f>+C29+C32+C33+C34</f>
        <v>164000000</v>
      </c>
    </row>
    <row r="29" spans="1:3" s="194" customFormat="1" ht="12" customHeight="1">
      <c r="A29" s="193" t="s">
        <v>522</v>
      </c>
      <c r="B29" s="9" t="s">
        <v>58</v>
      </c>
      <c r="C29" s="47">
        <f>+C30+C31</f>
        <v>154000000</v>
      </c>
    </row>
    <row r="30" spans="1:3" s="194" customFormat="1" ht="12" customHeight="1">
      <c r="A30" s="193" t="s">
        <v>517</v>
      </c>
      <c r="B30" s="11" t="s">
        <v>60</v>
      </c>
      <c r="C30" s="45">
        <v>14000000</v>
      </c>
    </row>
    <row r="31" spans="1:3" s="194" customFormat="1" ht="12" customHeight="1">
      <c r="A31" s="193" t="s">
        <v>519</v>
      </c>
      <c r="B31" s="11" t="s">
        <v>62</v>
      </c>
      <c r="C31" s="45">
        <v>140000000</v>
      </c>
    </row>
    <row r="32" spans="1:3" s="194" customFormat="1" ht="12" customHeight="1">
      <c r="A32" s="193" t="s">
        <v>919</v>
      </c>
      <c r="B32" s="11" t="s">
        <v>920</v>
      </c>
      <c r="C32" s="45">
        <v>10000000</v>
      </c>
    </row>
    <row r="33" spans="1:3" s="194" customFormat="1" ht="12" customHeight="1">
      <c r="A33" s="196" t="s">
        <v>521</v>
      </c>
      <c r="B33" s="11" t="s">
        <v>66</v>
      </c>
      <c r="C33" s="45"/>
    </row>
    <row r="34" spans="1:3" s="194" customFormat="1" ht="12" customHeight="1">
      <c r="A34" s="214" t="s">
        <v>521</v>
      </c>
      <c r="B34" s="13" t="s">
        <v>68</v>
      </c>
      <c r="C34" s="46"/>
    </row>
    <row r="35" spans="1:3" s="194" customFormat="1" ht="12" customHeight="1">
      <c r="A35" s="20" t="s">
        <v>69</v>
      </c>
      <c r="B35" s="6" t="s">
        <v>70</v>
      </c>
      <c r="C35" s="43">
        <f>SUM(C36:C45)</f>
        <v>119612880</v>
      </c>
    </row>
    <row r="36" spans="1:3" s="194" customFormat="1" ht="12" customHeight="1">
      <c r="A36" s="191" t="s">
        <v>523</v>
      </c>
      <c r="B36" s="9" t="s">
        <v>72</v>
      </c>
      <c r="C36" s="44">
        <v>30700000</v>
      </c>
    </row>
    <row r="37" spans="1:3" s="194" customFormat="1" ht="12" customHeight="1">
      <c r="A37" s="193" t="s">
        <v>524</v>
      </c>
      <c r="B37" s="11" t="s">
        <v>74</v>
      </c>
      <c r="C37" s="45">
        <v>72599256</v>
      </c>
    </row>
    <row r="38" spans="1:3" s="194" customFormat="1" ht="12" customHeight="1">
      <c r="A38" s="193" t="s">
        <v>525</v>
      </c>
      <c r="B38" s="11" t="s">
        <v>76</v>
      </c>
      <c r="C38" s="45"/>
    </row>
    <row r="39" spans="1:3" s="194" customFormat="1" ht="12" customHeight="1">
      <c r="A39" s="193" t="s">
        <v>526</v>
      </c>
      <c r="B39" s="11" t="s">
        <v>78</v>
      </c>
      <c r="C39" s="45"/>
    </row>
    <row r="40" spans="1:3" s="194" customFormat="1" ht="12" customHeight="1">
      <c r="A40" s="193" t="s">
        <v>527</v>
      </c>
      <c r="B40" s="11" t="s">
        <v>80</v>
      </c>
      <c r="C40" s="45"/>
    </row>
    <row r="41" spans="1:3" s="194" customFormat="1" ht="12" customHeight="1">
      <c r="A41" s="193" t="s">
        <v>528</v>
      </c>
      <c r="B41" s="11" t="s">
        <v>82</v>
      </c>
      <c r="C41" s="45">
        <v>16313624</v>
      </c>
    </row>
    <row r="42" spans="1:3" s="194" customFormat="1" ht="12" customHeight="1">
      <c r="A42" s="193" t="s">
        <v>529</v>
      </c>
      <c r="B42" s="11" t="s">
        <v>84</v>
      </c>
      <c r="C42" s="45"/>
    </row>
    <row r="43" spans="1:3" s="194" customFormat="1" ht="12" customHeight="1">
      <c r="A43" s="193" t="s">
        <v>530</v>
      </c>
      <c r="B43" s="11" t="s">
        <v>86</v>
      </c>
      <c r="C43" s="45"/>
    </row>
    <row r="44" spans="1:3" s="194" customFormat="1" ht="12" customHeight="1">
      <c r="A44" s="193" t="s">
        <v>531</v>
      </c>
      <c r="B44" s="11" t="s">
        <v>88</v>
      </c>
      <c r="C44" s="45"/>
    </row>
    <row r="45" spans="1:3" s="194" customFormat="1" ht="12" customHeight="1">
      <c r="A45" s="196" t="s">
        <v>532</v>
      </c>
      <c r="B45" s="13" t="s">
        <v>90</v>
      </c>
      <c r="C45" s="46"/>
    </row>
    <row r="46" spans="1:3" s="194" customFormat="1" ht="12" customHeight="1">
      <c r="A46" s="20" t="s">
        <v>91</v>
      </c>
      <c r="B46" s="6" t="s">
        <v>92</v>
      </c>
      <c r="C46" s="43">
        <f>SUM(C47:C51)</f>
        <v>0</v>
      </c>
    </row>
    <row r="47" spans="1:3" s="194" customFormat="1" ht="12" customHeight="1">
      <c r="A47" s="191" t="s">
        <v>535</v>
      </c>
      <c r="B47" s="9" t="s">
        <v>94</v>
      </c>
      <c r="C47" s="44"/>
    </row>
    <row r="48" spans="1:3" s="194" customFormat="1" ht="12" customHeight="1">
      <c r="A48" s="193" t="s">
        <v>536</v>
      </c>
      <c r="B48" s="11" t="s">
        <v>96</v>
      </c>
      <c r="C48" s="45"/>
    </row>
    <row r="49" spans="1:3" s="194" customFormat="1" ht="12" customHeight="1">
      <c r="A49" s="193" t="s">
        <v>537</v>
      </c>
      <c r="B49" s="11" t="s">
        <v>98</v>
      </c>
      <c r="C49" s="45"/>
    </row>
    <row r="50" spans="1:3" s="194" customFormat="1" ht="12" customHeight="1">
      <c r="A50" s="193" t="s">
        <v>538</v>
      </c>
      <c r="B50" s="11" t="s">
        <v>100</v>
      </c>
      <c r="C50" s="45"/>
    </row>
    <row r="51" spans="1:3" s="194" customFormat="1" ht="12" customHeight="1">
      <c r="A51" s="196" t="s">
        <v>539</v>
      </c>
      <c r="B51" s="13" t="s">
        <v>102</v>
      </c>
      <c r="C51" s="46"/>
    </row>
    <row r="52" spans="1:3" s="194" customFormat="1" ht="12" customHeight="1">
      <c r="A52" s="20" t="s">
        <v>103</v>
      </c>
      <c r="B52" s="6" t="s">
        <v>104</v>
      </c>
      <c r="C52" s="43">
        <f>SUM(C53:C55)</f>
        <v>0</v>
      </c>
    </row>
    <row r="53" spans="1:3" s="194" customFormat="1" ht="12" customHeight="1">
      <c r="A53" s="191" t="s">
        <v>540</v>
      </c>
      <c r="B53" s="9" t="s">
        <v>106</v>
      </c>
      <c r="C53" s="44"/>
    </row>
    <row r="54" spans="1:3" s="194" customFormat="1" ht="12" customHeight="1">
      <c r="A54" s="193" t="s">
        <v>541</v>
      </c>
      <c r="B54" s="11" t="s">
        <v>108</v>
      </c>
      <c r="C54" s="45"/>
    </row>
    <row r="55" spans="1:3" s="194" customFormat="1" ht="12" customHeight="1">
      <c r="A55" s="193" t="s">
        <v>542</v>
      </c>
      <c r="B55" s="11" t="s">
        <v>110</v>
      </c>
      <c r="C55" s="45"/>
    </row>
    <row r="56" spans="1:3" s="194" customFormat="1" ht="12" customHeight="1">
      <c r="A56" s="20" t="s">
        <v>113</v>
      </c>
      <c r="B56" s="14" t="s">
        <v>114</v>
      </c>
      <c r="C56" s="43">
        <f>SUM(C57:C59)</f>
        <v>0</v>
      </c>
    </row>
    <row r="57" spans="1:3" s="194" customFormat="1" ht="12" customHeight="1">
      <c r="A57" s="191" t="s">
        <v>543</v>
      </c>
      <c r="B57" s="9" t="s">
        <v>116</v>
      </c>
      <c r="C57" s="45"/>
    </row>
    <row r="58" spans="1:3" s="194" customFormat="1" ht="12" customHeight="1">
      <c r="A58" s="193" t="s">
        <v>544</v>
      </c>
      <c r="B58" s="11" t="s">
        <v>118</v>
      </c>
      <c r="C58" s="45"/>
    </row>
    <row r="59" spans="1:3" s="194" customFormat="1" ht="12" customHeight="1">
      <c r="A59" s="193" t="s">
        <v>545</v>
      </c>
      <c r="B59" s="11" t="s">
        <v>120</v>
      </c>
      <c r="C59" s="45"/>
    </row>
    <row r="60" spans="1:3" s="194" customFormat="1" ht="12" customHeight="1">
      <c r="A60" s="20" t="s">
        <v>123</v>
      </c>
      <c r="B60" s="6" t="s">
        <v>124</v>
      </c>
      <c r="C60" s="43">
        <f>+C8+C16+C22+C28+C35+C46+C52+C56</f>
        <v>291552880</v>
      </c>
    </row>
    <row r="61" spans="1:3" s="194" customFormat="1" ht="12" customHeight="1">
      <c r="A61" s="198" t="s">
        <v>368</v>
      </c>
      <c r="B61" s="14" t="s">
        <v>126</v>
      </c>
      <c r="C61" s="43">
        <f>SUM(C62:C64)</f>
        <v>0</v>
      </c>
    </row>
    <row r="62" spans="1:3" s="194" customFormat="1" ht="12" customHeight="1">
      <c r="A62" s="191" t="s">
        <v>546</v>
      </c>
      <c r="B62" s="9" t="s">
        <v>128</v>
      </c>
      <c r="C62" s="45"/>
    </row>
    <row r="63" spans="1:3" s="194" customFormat="1" ht="12" customHeight="1">
      <c r="A63" s="193" t="s">
        <v>547</v>
      </c>
      <c r="B63" s="11" t="s">
        <v>130</v>
      </c>
      <c r="C63" s="45"/>
    </row>
    <row r="64" spans="1:3" s="194" customFormat="1" ht="12" customHeight="1">
      <c r="A64" s="196" t="s">
        <v>548</v>
      </c>
      <c r="B64" s="15" t="s">
        <v>132</v>
      </c>
      <c r="C64" s="45"/>
    </row>
    <row r="65" spans="1:3" s="194" customFormat="1" ht="12" customHeight="1">
      <c r="A65" s="198" t="s">
        <v>133</v>
      </c>
      <c r="B65" s="14" t="s">
        <v>134</v>
      </c>
      <c r="C65" s="43">
        <f>SUM(C66:C69)</f>
        <v>0</v>
      </c>
    </row>
    <row r="66" spans="1:3" s="194" customFormat="1" ht="12" customHeight="1">
      <c r="A66" s="191" t="s">
        <v>657</v>
      </c>
      <c r="B66" s="9" t="s">
        <v>136</v>
      </c>
      <c r="C66" s="45"/>
    </row>
    <row r="67" spans="1:3" s="194" customFormat="1" ht="12" customHeight="1">
      <c r="A67" s="193" t="s">
        <v>657</v>
      </c>
      <c r="B67" s="11" t="s">
        <v>138</v>
      </c>
      <c r="C67" s="45"/>
    </row>
    <row r="68" spans="1:3" s="194" customFormat="1" ht="12" customHeight="1">
      <c r="A68" s="191" t="s">
        <v>657</v>
      </c>
      <c r="B68" s="11" t="s">
        <v>140</v>
      </c>
      <c r="C68" s="45"/>
    </row>
    <row r="69" spans="1:3" s="194" customFormat="1" ht="12" customHeight="1">
      <c r="A69" s="193" t="s">
        <v>657</v>
      </c>
      <c r="B69" s="13" t="s">
        <v>142</v>
      </c>
      <c r="C69" s="45"/>
    </row>
    <row r="70" spans="1:3" s="194" customFormat="1" ht="12" customHeight="1">
      <c r="A70" s="198" t="s">
        <v>143</v>
      </c>
      <c r="B70" s="14" t="s">
        <v>144</v>
      </c>
      <c r="C70" s="43">
        <f>SUM(C71:C72)</f>
        <v>31924275</v>
      </c>
    </row>
    <row r="71" spans="1:3" s="194" customFormat="1" ht="12" customHeight="1">
      <c r="A71" s="191" t="s">
        <v>658</v>
      </c>
      <c r="B71" s="9" t="s">
        <v>146</v>
      </c>
      <c r="C71" s="45">
        <v>31924275</v>
      </c>
    </row>
    <row r="72" spans="1:3" s="192" customFormat="1" ht="12" customHeight="1">
      <c r="A72" s="196" t="s">
        <v>716</v>
      </c>
      <c r="B72" s="13" t="s">
        <v>148</v>
      </c>
      <c r="C72" s="45"/>
    </row>
    <row r="73" spans="1:3" s="194" customFormat="1" ht="12" customHeight="1">
      <c r="A73" s="198" t="s">
        <v>149</v>
      </c>
      <c r="B73" s="14" t="s">
        <v>150</v>
      </c>
      <c r="C73" s="43">
        <f>SUM(C74:C76)</f>
        <v>0</v>
      </c>
    </row>
    <row r="74" spans="1:3" s="194" customFormat="1" ht="12" customHeight="1">
      <c r="A74" s="191" t="s">
        <v>549</v>
      </c>
      <c r="B74" s="9" t="s">
        <v>152</v>
      </c>
      <c r="C74" s="45"/>
    </row>
    <row r="75" spans="1:3" s="194" customFormat="1" ht="12" customHeight="1">
      <c r="A75" s="193" t="s">
        <v>659</v>
      </c>
      <c r="B75" s="11" t="s">
        <v>154</v>
      </c>
      <c r="C75" s="45"/>
    </row>
    <row r="76" spans="1:3" s="194" customFormat="1" ht="12" customHeight="1">
      <c r="A76" s="196" t="s">
        <v>550</v>
      </c>
      <c r="B76" s="13" t="s">
        <v>156</v>
      </c>
      <c r="C76" s="45"/>
    </row>
    <row r="77" spans="1:3" s="194" customFormat="1" ht="12" customHeight="1">
      <c r="A77" s="198" t="s">
        <v>157</v>
      </c>
      <c r="B77" s="14" t="s">
        <v>158</v>
      </c>
      <c r="C77" s="43">
        <f>SUM(C78:C81)</f>
        <v>0</v>
      </c>
    </row>
    <row r="78" spans="1:3" s="194" customFormat="1" ht="12" customHeight="1">
      <c r="A78" s="199" t="s">
        <v>663</v>
      </c>
      <c r="B78" s="9" t="s">
        <v>160</v>
      </c>
      <c r="C78" s="45"/>
    </row>
    <row r="79" spans="1:3" s="194" customFormat="1" ht="12" customHeight="1">
      <c r="A79" s="200" t="s">
        <v>663</v>
      </c>
      <c r="B79" s="11" t="s">
        <v>162</v>
      </c>
      <c r="C79" s="45"/>
    </row>
    <row r="80" spans="1:3" s="192" customFormat="1" ht="12" customHeight="1">
      <c r="A80" s="200" t="s">
        <v>663</v>
      </c>
      <c r="B80" s="11" t="s">
        <v>164</v>
      </c>
      <c r="C80" s="45"/>
    </row>
    <row r="81" spans="1:3" s="192" customFormat="1" ht="12" customHeight="1">
      <c r="A81" s="201" t="s">
        <v>663</v>
      </c>
      <c r="B81" s="13" t="s">
        <v>166</v>
      </c>
      <c r="C81" s="45"/>
    </row>
    <row r="82" spans="1:3" s="192" customFormat="1" ht="12" customHeight="1">
      <c r="A82" s="744" t="s">
        <v>664</v>
      </c>
      <c r="B82" s="14" t="s">
        <v>168</v>
      </c>
      <c r="C82" s="48"/>
    </row>
    <row r="83" spans="1:3" s="192" customFormat="1" ht="12" customHeight="1">
      <c r="A83" s="198"/>
      <c r="B83" s="16" t="s">
        <v>170</v>
      </c>
      <c r="C83" s="43">
        <f>+C61+C65+C70+C73+C77+C82</f>
        <v>31924275</v>
      </c>
    </row>
    <row r="84" spans="1:3" s="194" customFormat="1" ht="15" customHeight="1">
      <c r="A84" s="20" t="s">
        <v>271</v>
      </c>
      <c r="B84" s="804" t="s">
        <v>369</v>
      </c>
      <c r="C84" s="43">
        <f>+C60+C83</f>
        <v>323477155</v>
      </c>
    </row>
    <row r="85" spans="1:3" ht="12.75" customHeight="1">
      <c r="A85" s="203"/>
      <c r="B85" s="204"/>
      <c r="C85" s="205"/>
    </row>
    <row r="86" spans="1:3" s="187" customFormat="1" ht="16.5" customHeight="1">
      <c r="A86" s="743"/>
      <c r="B86" s="207"/>
      <c r="C86" s="208"/>
    </row>
    <row r="87" spans="1:3" s="212" customFormat="1" ht="12" customHeight="1">
      <c r="A87" s="4" t="s">
        <v>13</v>
      </c>
      <c r="B87" s="210" t="s">
        <v>256</v>
      </c>
      <c r="C87" s="211"/>
    </row>
    <row r="88" spans="1:3" ht="12" customHeight="1">
      <c r="A88" s="213" t="s">
        <v>15</v>
      </c>
      <c r="B88" s="22" t="s">
        <v>176</v>
      </c>
      <c r="C88" s="49">
        <f>SUM(C89:C93)</f>
        <v>248384026</v>
      </c>
    </row>
    <row r="89" spans="1:3" ht="12" customHeight="1">
      <c r="A89" s="213" t="s">
        <v>555</v>
      </c>
      <c r="B89" s="24" t="s">
        <v>177</v>
      </c>
      <c r="C89" s="50">
        <v>122497400</v>
      </c>
    </row>
    <row r="90" spans="1:3" ht="12" customHeight="1">
      <c r="A90" s="193" t="s">
        <v>556</v>
      </c>
      <c r="B90" s="25" t="s">
        <v>178</v>
      </c>
      <c r="C90" s="45">
        <v>17201462</v>
      </c>
    </row>
    <row r="91" spans="1:3" ht="12" customHeight="1">
      <c r="A91" s="193" t="s">
        <v>557</v>
      </c>
      <c r="B91" s="25" t="s">
        <v>179</v>
      </c>
      <c r="C91" s="46">
        <v>100280164</v>
      </c>
    </row>
    <row r="92" spans="1:3" ht="12" customHeight="1">
      <c r="A92" s="193" t="s">
        <v>558</v>
      </c>
      <c r="B92" s="26" t="s">
        <v>180</v>
      </c>
      <c r="C92" s="46"/>
    </row>
    <row r="93" spans="1:3" ht="12" customHeight="1">
      <c r="A93" s="193" t="s">
        <v>559</v>
      </c>
      <c r="B93" s="27" t="s">
        <v>182</v>
      </c>
      <c r="C93" s="46">
        <f>SUM(C94:C104)</f>
        <v>8405000</v>
      </c>
    </row>
    <row r="94" spans="1:3" ht="12" customHeight="1">
      <c r="A94" s="193" t="s">
        <v>621</v>
      </c>
      <c r="B94" s="25" t="s">
        <v>183</v>
      </c>
      <c r="C94" s="46"/>
    </row>
    <row r="95" spans="1:3" ht="12" customHeight="1">
      <c r="A95" s="193" t="s">
        <v>561</v>
      </c>
      <c r="B95" s="28" t="s">
        <v>185</v>
      </c>
      <c r="C95" s="46"/>
    </row>
    <row r="96" spans="1:3" ht="12" customHeight="1">
      <c r="A96" s="193" t="s">
        <v>560</v>
      </c>
      <c r="B96" s="29" t="s">
        <v>187</v>
      </c>
      <c r="C96" s="46"/>
    </row>
    <row r="97" spans="1:3" ht="12" customHeight="1">
      <c r="A97" s="193" t="s">
        <v>562</v>
      </c>
      <c r="B97" s="29" t="s">
        <v>189</v>
      </c>
      <c r="C97" s="46"/>
    </row>
    <row r="98" spans="1:3" ht="12" customHeight="1">
      <c r="A98" s="193" t="s">
        <v>563</v>
      </c>
      <c r="B98" s="28" t="s">
        <v>191</v>
      </c>
      <c r="C98" s="46">
        <v>455000</v>
      </c>
    </row>
    <row r="99" spans="1:3" ht="12" customHeight="1">
      <c r="A99" s="193" t="s">
        <v>564</v>
      </c>
      <c r="B99" s="28" t="s">
        <v>193</v>
      </c>
      <c r="C99" s="46"/>
    </row>
    <row r="100" spans="1:3" ht="12" customHeight="1">
      <c r="A100" s="193" t="s">
        <v>565</v>
      </c>
      <c r="B100" s="29" t="s">
        <v>195</v>
      </c>
      <c r="C100" s="46"/>
    </row>
    <row r="101" spans="1:3" ht="12" customHeight="1">
      <c r="A101" s="193" t="s">
        <v>566</v>
      </c>
      <c r="B101" s="31" t="s">
        <v>197</v>
      </c>
      <c r="C101" s="46"/>
    </row>
    <row r="102" spans="1:3" ht="12" customHeight="1">
      <c r="A102" s="214" t="s">
        <v>567</v>
      </c>
      <c r="B102" s="31" t="s">
        <v>199</v>
      </c>
      <c r="C102" s="46"/>
    </row>
    <row r="103" spans="1:3" ht="12" customHeight="1">
      <c r="A103" s="193" t="s">
        <v>568</v>
      </c>
      <c r="B103" s="31" t="s">
        <v>201</v>
      </c>
      <c r="C103" s="46">
        <v>7950000</v>
      </c>
    </row>
    <row r="104" spans="1:3" ht="12" customHeight="1">
      <c r="A104" s="196" t="s">
        <v>569</v>
      </c>
      <c r="B104" s="745" t="s">
        <v>736</v>
      </c>
      <c r="C104" s="46"/>
    </row>
    <row r="105" spans="1:3" ht="12" customHeight="1">
      <c r="A105" s="20" t="s">
        <v>27</v>
      </c>
      <c r="B105" s="34" t="s">
        <v>202</v>
      </c>
      <c r="C105" s="43">
        <f>+C106+C107+C108</f>
        <v>3941350</v>
      </c>
    </row>
    <row r="106" spans="1:3" ht="12" customHeight="1">
      <c r="A106" s="213" t="s">
        <v>570</v>
      </c>
      <c r="B106" s="25" t="s">
        <v>203</v>
      </c>
      <c r="C106" s="44">
        <v>1441350</v>
      </c>
    </row>
    <row r="107" spans="1:3" ht="12" customHeight="1">
      <c r="A107" s="741" t="s">
        <v>571</v>
      </c>
      <c r="B107" s="35" t="s">
        <v>205</v>
      </c>
      <c r="C107" s="45">
        <v>2500000</v>
      </c>
    </row>
    <row r="108" spans="1:3" ht="12" customHeight="1">
      <c r="A108" s="193" t="s">
        <v>572</v>
      </c>
      <c r="B108" s="36" t="s">
        <v>207</v>
      </c>
      <c r="C108" s="52">
        <f>SUM(C109:C116)</f>
        <v>0</v>
      </c>
    </row>
    <row r="109" spans="1:3" ht="12" customHeight="1">
      <c r="A109" s="191" t="s">
        <v>573</v>
      </c>
      <c r="B109" s="37" t="s">
        <v>208</v>
      </c>
      <c r="C109" s="52"/>
    </row>
    <row r="110" spans="1:3" ht="12" customHeight="1">
      <c r="A110" s="191" t="s">
        <v>574</v>
      </c>
      <c r="B110" s="38" t="s">
        <v>210</v>
      </c>
      <c r="C110" s="52"/>
    </row>
    <row r="111" spans="1:3" ht="12" customHeight="1">
      <c r="A111" s="191" t="s">
        <v>575</v>
      </c>
      <c r="B111" s="29" t="s">
        <v>189</v>
      </c>
      <c r="C111" s="52"/>
    </row>
    <row r="112" spans="1:3" ht="12" customHeight="1">
      <c r="A112" s="191" t="s">
        <v>576</v>
      </c>
      <c r="B112" s="29" t="s">
        <v>213</v>
      </c>
      <c r="C112" s="52"/>
    </row>
    <row r="113" spans="1:3" ht="12" customHeight="1">
      <c r="A113" s="191" t="s">
        <v>577</v>
      </c>
      <c r="B113" s="29" t="s">
        <v>215</v>
      </c>
      <c r="C113" s="52"/>
    </row>
    <row r="114" spans="1:3" ht="12" customHeight="1">
      <c r="A114" s="191" t="s">
        <v>578</v>
      </c>
      <c r="B114" s="29" t="s">
        <v>195</v>
      </c>
      <c r="C114" s="52"/>
    </row>
    <row r="115" spans="1:3" ht="12" customHeight="1">
      <c r="A115" s="191" t="s">
        <v>579</v>
      </c>
      <c r="B115" s="29" t="s">
        <v>218</v>
      </c>
      <c r="C115" s="52"/>
    </row>
    <row r="116" spans="1:3" s="212" customFormat="1" ht="12" customHeight="1">
      <c r="A116" s="214" t="s">
        <v>630</v>
      </c>
      <c r="B116" s="29" t="s">
        <v>220</v>
      </c>
      <c r="C116" s="53"/>
    </row>
    <row r="117" spans="1:3" ht="12" customHeight="1">
      <c r="A117" s="20" t="s">
        <v>224</v>
      </c>
      <c r="B117" s="6" t="s">
        <v>225</v>
      </c>
      <c r="C117" s="43">
        <f>+C88+C105</f>
        <v>252325376</v>
      </c>
    </row>
    <row r="118" spans="1:3" ht="12" customHeight="1">
      <c r="A118" s="20" t="s">
        <v>69</v>
      </c>
      <c r="B118" s="6" t="s">
        <v>226</v>
      </c>
      <c r="C118" s="43">
        <f>+C119+C120+C121</f>
        <v>0</v>
      </c>
    </row>
    <row r="119" spans="1:3" ht="12" customHeight="1">
      <c r="A119" s="191" t="s">
        <v>581</v>
      </c>
      <c r="B119" s="39" t="s">
        <v>227</v>
      </c>
      <c r="C119" s="52"/>
    </row>
    <row r="120" spans="1:3" ht="12" customHeight="1">
      <c r="A120" s="191" t="s">
        <v>582</v>
      </c>
      <c r="B120" s="39" t="s">
        <v>228</v>
      </c>
      <c r="C120" s="52"/>
    </row>
    <row r="121" spans="1:3" ht="12" customHeight="1">
      <c r="A121" s="214" t="s">
        <v>583</v>
      </c>
      <c r="B121" s="40" t="s">
        <v>229</v>
      </c>
      <c r="C121" s="52"/>
    </row>
    <row r="122" spans="1:3" ht="12" customHeight="1">
      <c r="A122" s="20" t="s">
        <v>91</v>
      </c>
      <c r="B122" s="6" t="s">
        <v>230</v>
      </c>
      <c r="C122" s="43">
        <f>+C123+C124+C125+C126</f>
        <v>0</v>
      </c>
    </row>
    <row r="123" spans="1:3" s="212" customFormat="1" ht="12" customHeight="1">
      <c r="A123" s="191" t="s">
        <v>632</v>
      </c>
      <c r="B123" s="39" t="s">
        <v>231</v>
      </c>
      <c r="C123" s="52"/>
    </row>
    <row r="124" spans="1:11" ht="12" customHeight="1">
      <c r="A124" s="191" t="s">
        <v>632</v>
      </c>
      <c r="B124" s="39" t="s">
        <v>232</v>
      </c>
      <c r="C124" s="52"/>
      <c r="K124" s="216"/>
    </row>
    <row r="125" spans="1:3" ht="12.75" customHeight="1">
      <c r="A125" s="191" t="s">
        <v>632</v>
      </c>
      <c r="B125" s="39" t="s">
        <v>233</v>
      </c>
      <c r="C125" s="52"/>
    </row>
    <row r="126" spans="1:3" ht="12" customHeight="1">
      <c r="A126" s="214" t="s">
        <v>632</v>
      </c>
      <c r="B126" s="40" t="s">
        <v>234</v>
      </c>
      <c r="C126" s="52"/>
    </row>
    <row r="127" spans="1:3" s="212" customFormat="1" ht="12" customHeight="1">
      <c r="A127" s="20" t="s">
        <v>235</v>
      </c>
      <c r="B127" s="6" t="s">
        <v>236</v>
      </c>
      <c r="C127" s="43">
        <f>+C128+C129+C130+C131</f>
        <v>0</v>
      </c>
    </row>
    <row r="128" spans="1:3" s="212" customFormat="1" ht="12" customHeight="1">
      <c r="A128" s="191" t="s">
        <v>633</v>
      </c>
      <c r="B128" s="39" t="s">
        <v>237</v>
      </c>
      <c r="C128" s="52"/>
    </row>
    <row r="129" spans="1:3" s="212" customFormat="1" ht="12" customHeight="1">
      <c r="A129" s="191" t="s">
        <v>584</v>
      </c>
      <c r="B129" s="39" t="s">
        <v>238</v>
      </c>
      <c r="C129" s="52"/>
    </row>
    <row r="130" spans="1:3" s="212" customFormat="1" ht="12" customHeight="1">
      <c r="A130" s="191" t="s">
        <v>634</v>
      </c>
      <c r="B130" s="39" t="s">
        <v>253</v>
      </c>
      <c r="C130" s="52"/>
    </row>
    <row r="131" spans="1:3" s="212" customFormat="1" ht="12" customHeight="1">
      <c r="A131" s="214" t="s">
        <v>585</v>
      </c>
      <c r="B131" s="40" t="s">
        <v>240</v>
      </c>
      <c r="C131" s="52"/>
    </row>
    <row r="132" spans="1:3" s="212" customFormat="1" ht="12" customHeight="1">
      <c r="A132" s="20" t="s">
        <v>113</v>
      </c>
      <c r="B132" s="6" t="s">
        <v>241</v>
      </c>
      <c r="C132" s="54">
        <f>+C133+C134+C135+C136</f>
        <v>0</v>
      </c>
    </row>
    <row r="133" spans="1:3" ht="12.75" customHeight="1">
      <c r="A133" s="191" t="s">
        <v>636</v>
      </c>
      <c r="B133" s="39" t="s">
        <v>242</v>
      </c>
      <c r="C133" s="52"/>
    </row>
    <row r="134" spans="1:3" ht="12" customHeight="1">
      <c r="A134" s="191" t="s">
        <v>636</v>
      </c>
      <c r="B134" s="39" t="s">
        <v>243</v>
      </c>
      <c r="C134" s="52"/>
    </row>
    <row r="135" spans="1:3" ht="15" customHeight="1">
      <c r="A135" s="191" t="s">
        <v>636</v>
      </c>
      <c r="B135" s="39" t="s">
        <v>244</v>
      </c>
      <c r="C135" s="52"/>
    </row>
    <row r="136" spans="1:3" ht="12.75" customHeight="1">
      <c r="A136" s="214" t="s">
        <v>636</v>
      </c>
      <c r="B136" s="39" t="s">
        <v>245</v>
      </c>
      <c r="C136" s="52"/>
    </row>
    <row r="137" spans="1:3" ht="14.25" customHeight="1">
      <c r="A137" s="20" t="s">
        <v>123</v>
      </c>
      <c r="B137" s="6" t="s">
        <v>246</v>
      </c>
      <c r="C137" s="55">
        <f>+C118+C122+C127+C132</f>
        <v>0</v>
      </c>
    </row>
    <row r="138" spans="1:3" ht="14.25" customHeight="1">
      <c r="A138" s="217" t="s">
        <v>247</v>
      </c>
      <c r="B138" s="42" t="s">
        <v>248</v>
      </c>
      <c r="C138" s="55">
        <f>+C117+C137</f>
        <v>252325376</v>
      </c>
    </row>
  </sheetData>
  <sheetProtection/>
  <printOptions horizontalCentered="1"/>
  <pageMargins left="0.7874015748031497" right="0.7874015748031497" top="0.7874015748031497" bottom="0.984251968503937" header="0.5905511811023623" footer="0.5118110236220472"/>
  <pageSetup horizontalDpi="300" verticalDpi="300" orientation="portrait" paperSize="9" scale="68" r:id="rId1"/>
  <headerFooter alignWithMargins="0">
    <oddHeader>&amp;C&amp;"Times New Roman CE,Félkövér dőlt"&amp;12Létavértes Városi Önkormányzat 2023. évi költségvetése</oddHeader>
  </headerFooter>
  <rowBreaks count="1" manualBreakCount="1">
    <brk id="8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5"/>
  <sheetViews>
    <sheetView view="pageLayout" workbookViewId="0" topLeftCell="A1">
      <selection activeCell="C1" sqref="C1:D1"/>
    </sheetView>
  </sheetViews>
  <sheetFormatPr defaultColWidth="9.00390625" defaultRowHeight="14.25" customHeight="1"/>
  <cols>
    <col min="1" max="1" width="19.50390625" style="163" customWidth="1"/>
    <col min="2" max="2" width="72.00390625" style="164" customWidth="1"/>
    <col min="3" max="3" width="25.00390625" style="165" customWidth="1"/>
    <col min="4" max="16384" width="9.375" style="166" customWidth="1"/>
  </cols>
  <sheetData>
    <row r="1" spans="1:3" s="170" customFormat="1" ht="16.5" customHeight="1">
      <c r="A1" s="167"/>
      <c r="B1" s="168"/>
      <c r="C1" s="169" t="s">
        <v>983</v>
      </c>
    </row>
    <row r="2" spans="1:3" s="174" customFormat="1" ht="21" customHeight="1">
      <c r="A2" s="171" t="s">
        <v>257</v>
      </c>
      <c r="B2" s="172" t="s">
        <v>361</v>
      </c>
      <c r="C2" s="173" t="s">
        <v>362</v>
      </c>
    </row>
    <row r="3" spans="1:3" s="174" customFormat="1" ht="12.75" customHeight="1">
      <c r="A3" s="175" t="s">
        <v>363</v>
      </c>
      <c r="B3" s="176" t="s">
        <v>372</v>
      </c>
      <c r="C3" s="177">
        <v>4</v>
      </c>
    </row>
    <row r="4" spans="1:3" s="180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183" t="s">
        <v>367</v>
      </c>
    </row>
    <row r="6" spans="1:3" s="187" customFormat="1" ht="12.75" customHeight="1">
      <c r="A6" s="184">
        <v>1</v>
      </c>
      <c r="B6" s="185">
        <v>2</v>
      </c>
      <c r="C6" s="186">
        <v>3</v>
      </c>
    </row>
    <row r="7" spans="1:3" s="187" customFormat="1" ht="15.75" customHeight="1">
      <c r="A7" s="188"/>
      <c r="B7" s="189" t="s">
        <v>255</v>
      </c>
      <c r="C7" s="190"/>
    </row>
    <row r="8" spans="1:3" s="187" customFormat="1" ht="12" customHeight="1">
      <c r="A8" s="20" t="s">
        <v>13</v>
      </c>
      <c r="B8" s="6" t="s">
        <v>14</v>
      </c>
      <c r="C8" s="43">
        <f>+C9+C10+C11+C12+C13+C14</f>
        <v>0</v>
      </c>
    </row>
    <row r="9" spans="1:3" s="192" customFormat="1" ht="12" customHeight="1">
      <c r="A9" s="191" t="s">
        <v>15</v>
      </c>
      <c r="B9" s="9" t="s">
        <v>16</v>
      </c>
      <c r="C9" s="44"/>
    </row>
    <row r="10" spans="1:3" s="194" customFormat="1" ht="12" customHeight="1">
      <c r="A10" s="193" t="s">
        <v>17</v>
      </c>
      <c r="B10" s="11" t="s">
        <v>18</v>
      </c>
      <c r="C10" s="45"/>
    </row>
    <row r="11" spans="1:3" s="194" customFormat="1" ht="12" customHeight="1">
      <c r="A11" s="193" t="s">
        <v>19</v>
      </c>
      <c r="B11" s="11" t="s">
        <v>20</v>
      </c>
      <c r="C11" s="45"/>
    </row>
    <row r="12" spans="1:3" s="194" customFormat="1" ht="12" customHeight="1">
      <c r="A12" s="193" t="s">
        <v>21</v>
      </c>
      <c r="B12" s="11" t="s">
        <v>22</v>
      </c>
      <c r="C12" s="45"/>
    </row>
    <row r="13" spans="1:3" s="194" customFormat="1" ht="12" customHeight="1">
      <c r="A13" s="193" t="s">
        <v>23</v>
      </c>
      <c r="B13" s="11" t="s">
        <v>24</v>
      </c>
      <c r="C13" s="195"/>
    </row>
    <row r="14" spans="1:3" s="192" customFormat="1" ht="12" customHeight="1">
      <c r="A14" s="196" t="s">
        <v>25</v>
      </c>
      <c r="B14" s="13" t="s">
        <v>26</v>
      </c>
      <c r="C14" s="197"/>
    </row>
    <row r="15" spans="1:3" s="192" customFormat="1" ht="12" customHeight="1">
      <c r="A15" s="20" t="s">
        <v>27</v>
      </c>
      <c r="B15" s="14" t="s">
        <v>28</v>
      </c>
      <c r="C15" s="43">
        <f>+C16+C17+C18+C19+C20</f>
        <v>0</v>
      </c>
    </row>
    <row r="16" spans="1:3" s="192" customFormat="1" ht="12" customHeight="1">
      <c r="A16" s="191" t="s">
        <v>29</v>
      </c>
      <c r="B16" s="9" t="s">
        <v>30</v>
      </c>
      <c r="C16" s="44"/>
    </row>
    <row r="17" spans="1:3" s="192" customFormat="1" ht="12" customHeight="1">
      <c r="A17" s="193" t="s">
        <v>31</v>
      </c>
      <c r="B17" s="11" t="s">
        <v>32</v>
      </c>
      <c r="C17" s="45"/>
    </row>
    <row r="18" spans="1:3" s="192" customFormat="1" ht="12" customHeight="1">
      <c r="A18" s="193" t="s">
        <v>33</v>
      </c>
      <c r="B18" s="11" t="s">
        <v>34</v>
      </c>
      <c r="C18" s="45"/>
    </row>
    <row r="19" spans="1:3" s="192" customFormat="1" ht="12" customHeight="1">
      <c r="A19" s="193" t="s">
        <v>35</v>
      </c>
      <c r="B19" s="11" t="s">
        <v>36</v>
      </c>
      <c r="C19" s="45"/>
    </row>
    <row r="20" spans="1:3" s="192" customFormat="1" ht="12" customHeight="1">
      <c r="A20" s="193" t="s">
        <v>37</v>
      </c>
      <c r="B20" s="11" t="s">
        <v>38</v>
      </c>
      <c r="C20" s="45"/>
    </row>
    <row r="21" spans="1:3" s="194" customFormat="1" ht="12" customHeight="1">
      <c r="A21" s="196" t="s">
        <v>39</v>
      </c>
      <c r="B21" s="13" t="s">
        <v>40</v>
      </c>
      <c r="C21" s="46"/>
    </row>
    <row r="22" spans="1:3" s="194" customFormat="1" ht="12" customHeight="1">
      <c r="A22" s="20" t="s">
        <v>41</v>
      </c>
      <c r="B22" s="6" t="s">
        <v>42</v>
      </c>
      <c r="C22" s="43">
        <f>+C23+C24+C25+C26+C27</f>
        <v>0</v>
      </c>
    </row>
    <row r="23" spans="1:3" s="194" customFormat="1" ht="12" customHeight="1">
      <c r="A23" s="191" t="s">
        <v>43</v>
      </c>
      <c r="B23" s="9" t="s">
        <v>44</v>
      </c>
      <c r="C23" s="44"/>
    </row>
    <row r="24" spans="1:3" s="192" customFormat="1" ht="12" customHeight="1">
      <c r="A24" s="193" t="s">
        <v>45</v>
      </c>
      <c r="B24" s="11" t="s">
        <v>46</v>
      </c>
      <c r="C24" s="45"/>
    </row>
    <row r="25" spans="1:3" s="194" customFormat="1" ht="12" customHeight="1">
      <c r="A25" s="193" t="s">
        <v>47</v>
      </c>
      <c r="B25" s="11" t="s">
        <v>48</v>
      </c>
      <c r="C25" s="45"/>
    </row>
    <row r="26" spans="1:3" s="194" customFormat="1" ht="12" customHeight="1">
      <c r="A26" s="193" t="s">
        <v>49</v>
      </c>
      <c r="B26" s="11" t="s">
        <v>50</v>
      </c>
      <c r="C26" s="45"/>
    </row>
    <row r="27" spans="1:3" s="194" customFormat="1" ht="12" customHeight="1">
      <c r="A27" s="193" t="s">
        <v>51</v>
      </c>
      <c r="B27" s="11" t="s">
        <v>52</v>
      </c>
      <c r="C27" s="45"/>
    </row>
    <row r="28" spans="1:3" s="194" customFormat="1" ht="12" customHeight="1">
      <c r="A28" s="196" t="s">
        <v>53</v>
      </c>
      <c r="B28" s="13" t="s">
        <v>54</v>
      </c>
      <c r="C28" s="46"/>
    </row>
    <row r="29" spans="1:3" s="194" customFormat="1" ht="12" customHeight="1">
      <c r="A29" s="20" t="s">
        <v>55</v>
      </c>
      <c r="B29" s="6" t="s">
        <v>56</v>
      </c>
      <c r="C29" s="43">
        <f>+C30+C33+C34+C35</f>
        <v>0</v>
      </c>
    </row>
    <row r="30" spans="1:3" s="194" customFormat="1" ht="12" customHeight="1">
      <c r="A30" s="191" t="s">
        <v>57</v>
      </c>
      <c r="B30" s="9" t="s">
        <v>58</v>
      </c>
      <c r="C30" s="47">
        <f>+C31+C32</f>
        <v>0</v>
      </c>
    </row>
    <row r="31" spans="1:3" s="194" customFormat="1" ht="12" customHeight="1">
      <c r="A31" s="193" t="s">
        <v>59</v>
      </c>
      <c r="B31" s="11" t="s">
        <v>60</v>
      </c>
      <c r="C31" s="45"/>
    </row>
    <row r="32" spans="1:3" s="194" customFormat="1" ht="12" customHeight="1">
      <c r="A32" s="193" t="s">
        <v>61</v>
      </c>
      <c r="B32" s="11" t="s">
        <v>62</v>
      </c>
      <c r="C32" s="45"/>
    </row>
    <row r="33" spans="1:3" s="194" customFormat="1" ht="12" customHeight="1">
      <c r="A33" s="193" t="s">
        <v>63</v>
      </c>
      <c r="B33" s="11" t="s">
        <v>64</v>
      </c>
      <c r="C33" s="45"/>
    </row>
    <row r="34" spans="1:3" s="194" customFormat="1" ht="12" customHeight="1">
      <c r="A34" s="193" t="s">
        <v>65</v>
      </c>
      <c r="B34" s="11" t="s">
        <v>66</v>
      </c>
      <c r="C34" s="45"/>
    </row>
    <row r="35" spans="1:3" s="194" customFormat="1" ht="12" customHeight="1">
      <c r="A35" s="196" t="s">
        <v>67</v>
      </c>
      <c r="B35" s="13" t="s">
        <v>68</v>
      </c>
      <c r="C35" s="46"/>
    </row>
    <row r="36" spans="1:3" s="194" customFormat="1" ht="12" customHeight="1">
      <c r="A36" s="20" t="s">
        <v>69</v>
      </c>
      <c r="B36" s="6" t="s">
        <v>70</v>
      </c>
      <c r="C36" s="43">
        <f>SUM(C37:C46)</f>
        <v>0</v>
      </c>
    </row>
    <row r="37" spans="1:3" s="194" customFormat="1" ht="12" customHeight="1">
      <c r="A37" s="191" t="s">
        <v>71</v>
      </c>
      <c r="B37" s="9" t="s">
        <v>72</v>
      </c>
      <c r="C37" s="44"/>
    </row>
    <row r="38" spans="1:3" s="194" customFormat="1" ht="12" customHeight="1">
      <c r="A38" s="193" t="s">
        <v>73</v>
      </c>
      <c r="B38" s="11" t="s">
        <v>74</v>
      </c>
      <c r="C38" s="45"/>
    </row>
    <row r="39" spans="1:3" s="194" customFormat="1" ht="12" customHeight="1">
      <c r="A39" s="193" t="s">
        <v>75</v>
      </c>
      <c r="B39" s="11" t="s">
        <v>76</v>
      </c>
      <c r="C39" s="45"/>
    </row>
    <row r="40" spans="1:3" s="194" customFormat="1" ht="12" customHeight="1">
      <c r="A40" s="193" t="s">
        <v>77</v>
      </c>
      <c r="B40" s="11" t="s">
        <v>78</v>
      </c>
      <c r="C40" s="45"/>
    </row>
    <row r="41" spans="1:3" s="194" customFormat="1" ht="12" customHeight="1">
      <c r="A41" s="193" t="s">
        <v>79</v>
      </c>
      <c r="B41" s="11" t="s">
        <v>80</v>
      </c>
      <c r="C41" s="45"/>
    </row>
    <row r="42" spans="1:3" s="194" customFormat="1" ht="12" customHeight="1">
      <c r="A42" s="193" t="s">
        <v>81</v>
      </c>
      <c r="B42" s="11" t="s">
        <v>82</v>
      </c>
      <c r="C42" s="45"/>
    </row>
    <row r="43" spans="1:3" s="194" customFormat="1" ht="12" customHeight="1">
      <c r="A43" s="193" t="s">
        <v>83</v>
      </c>
      <c r="B43" s="11" t="s">
        <v>84</v>
      </c>
      <c r="C43" s="45"/>
    </row>
    <row r="44" spans="1:3" s="194" customFormat="1" ht="12" customHeight="1">
      <c r="A44" s="193" t="s">
        <v>85</v>
      </c>
      <c r="B44" s="11" t="s">
        <v>86</v>
      </c>
      <c r="C44" s="45"/>
    </row>
    <row r="45" spans="1:3" s="194" customFormat="1" ht="12" customHeight="1">
      <c r="A45" s="193" t="s">
        <v>87</v>
      </c>
      <c r="B45" s="11" t="s">
        <v>88</v>
      </c>
      <c r="C45" s="45"/>
    </row>
    <row r="46" spans="1:3" s="194" customFormat="1" ht="12" customHeight="1">
      <c r="A46" s="196" t="s">
        <v>89</v>
      </c>
      <c r="B46" s="13" t="s">
        <v>90</v>
      </c>
      <c r="C46" s="46"/>
    </row>
    <row r="47" spans="1:3" s="194" customFormat="1" ht="12" customHeight="1">
      <c r="A47" s="20" t="s">
        <v>91</v>
      </c>
      <c r="B47" s="6" t="s">
        <v>92</v>
      </c>
      <c r="C47" s="43">
        <f>SUM(C48:C52)</f>
        <v>0</v>
      </c>
    </row>
    <row r="48" spans="1:3" s="194" customFormat="1" ht="12" customHeight="1">
      <c r="A48" s="191" t="s">
        <v>93</v>
      </c>
      <c r="B48" s="9" t="s">
        <v>94</v>
      </c>
      <c r="C48" s="44"/>
    </row>
    <row r="49" spans="1:3" s="194" customFormat="1" ht="12" customHeight="1">
      <c r="A49" s="193" t="s">
        <v>95</v>
      </c>
      <c r="B49" s="11" t="s">
        <v>96</v>
      </c>
      <c r="C49" s="45"/>
    </row>
    <row r="50" spans="1:3" s="194" customFormat="1" ht="12" customHeight="1">
      <c r="A50" s="193" t="s">
        <v>97</v>
      </c>
      <c r="B50" s="11" t="s">
        <v>98</v>
      </c>
      <c r="C50" s="45"/>
    </row>
    <row r="51" spans="1:3" s="194" customFormat="1" ht="12" customHeight="1">
      <c r="A51" s="193" t="s">
        <v>99</v>
      </c>
      <c r="B51" s="11" t="s">
        <v>100</v>
      </c>
      <c r="C51" s="45"/>
    </row>
    <row r="52" spans="1:3" s="194" customFormat="1" ht="12" customHeight="1">
      <c r="A52" s="196" t="s">
        <v>101</v>
      </c>
      <c r="B52" s="13" t="s">
        <v>102</v>
      </c>
      <c r="C52" s="46"/>
    </row>
    <row r="53" spans="1:3" s="194" customFormat="1" ht="12" customHeight="1">
      <c r="A53" s="20" t="s">
        <v>103</v>
      </c>
      <c r="B53" s="6" t="s">
        <v>104</v>
      </c>
      <c r="C53" s="43">
        <f>SUM(C54:C56)</f>
        <v>0</v>
      </c>
    </row>
    <row r="54" spans="1:3" s="194" customFormat="1" ht="12" customHeight="1">
      <c r="A54" s="191" t="s">
        <v>105</v>
      </c>
      <c r="B54" s="9" t="s">
        <v>106</v>
      </c>
      <c r="C54" s="44"/>
    </row>
    <row r="55" spans="1:3" s="194" customFormat="1" ht="12" customHeight="1">
      <c r="A55" s="193" t="s">
        <v>107</v>
      </c>
      <c r="B55" s="11" t="s">
        <v>108</v>
      </c>
      <c r="C55" s="45"/>
    </row>
    <row r="56" spans="1:3" s="194" customFormat="1" ht="12" customHeight="1">
      <c r="A56" s="193" t="s">
        <v>109</v>
      </c>
      <c r="B56" s="11" t="s">
        <v>110</v>
      </c>
      <c r="C56" s="45"/>
    </row>
    <row r="57" spans="1:3" s="194" customFormat="1" ht="12" customHeight="1">
      <c r="A57" s="196" t="s">
        <v>111</v>
      </c>
      <c r="B57" s="13" t="s">
        <v>112</v>
      </c>
      <c r="C57" s="46"/>
    </row>
    <row r="58" spans="1:3" s="194" customFormat="1" ht="12" customHeight="1">
      <c r="A58" s="20" t="s">
        <v>113</v>
      </c>
      <c r="B58" s="14" t="s">
        <v>114</v>
      </c>
      <c r="C58" s="43">
        <f>SUM(C59:C61)</f>
        <v>0</v>
      </c>
    </row>
    <row r="59" spans="1:3" s="194" customFormat="1" ht="12" customHeight="1">
      <c r="A59" s="191" t="s">
        <v>115</v>
      </c>
      <c r="B59" s="9" t="s">
        <v>116</v>
      </c>
      <c r="C59" s="45"/>
    </row>
    <row r="60" spans="1:3" s="194" customFormat="1" ht="12" customHeight="1">
      <c r="A60" s="193" t="s">
        <v>117</v>
      </c>
      <c r="B60" s="11" t="s">
        <v>118</v>
      </c>
      <c r="C60" s="45"/>
    </row>
    <row r="61" spans="1:3" s="194" customFormat="1" ht="12" customHeight="1">
      <c r="A61" s="193" t="s">
        <v>119</v>
      </c>
      <c r="B61" s="11" t="s">
        <v>120</v>
      </c>
      <c r="C61" s="45"/>
    </row>
    <row r="62" spans="1:3" s="194" customFormat="1" ht="12" customHeight="1">
      <c r="A62" s="196" t="s">
        <v>121</v>
      </c>
      <c r="B62" s="13" t="s">
        <v>122</v>
      </c>
      <c r="C62" s="45"/>
    </row>
    <row r="63" spans="1:3" s="194" customFormat="1" ht="12" customHeight="1">
      <c r="A63" s="20" t="s">
        <v>123</v>
      </c>
      <c r="B63" s="6" t="s">
        <v>124</v>
      </c>
      <c r="C63" s="43">
        <f>+C8+C15+C22+C29+C36+C47+C53+C58</f>
        <v>0</v>
      </c>
    </row>
    <row r="64" spans="1:3" s="194" customFormat="1" ht="12" customHeight="1">
      <c r="A64" s="198" t="s">
        <v>368</v>
      </c>
      <c r="B64" s="14" t="s">
        <v>126</v>
      </c>
      <c r="C64" s="43">
        <f>SUM(C65:C67)</f>
        <v>0</v>
      </c>
    </row>
    <row r="65" spans="1:3" s="194" customFormat="1" ht="12" customHeight="1">
      <c r="A65" s="191" t="s">
        <v>127</v>
      </c>
      <c r="B65" s="9" t="s">
        <v>128</v>
      </c>
      <c r="C65" s="45"/>
    </row>
    <row r="66" spans="1:3" s="194" customFormat="1" ht="12" customHeight="1">
      <c r="A66" s="193" t="s">
        <v>129</v>
      </c>
      <c r="B66" s="11" t="s">
        <v>130</v>
      </c>
      <c r="C66" s="45"/>
    </row>
    <row r="67" spans="1:3" s="194" customFormat="1" ht="12" customHeight="1">
      <c r="A67" s="196" t="s">
        <v>131</v>
      </c>
      <c r="B67" s="15" t="s">
        <v>132</v>
      </c>
      <c r="C67" s="45"/>
    </row>
    <row r="68" spans="1:3" s="194" customFormat="1" ht="12" customHeight="1">
      <c r="A68" s="198" t="s">
        <v>133</v>
      </c>
      <c r="B68" s="14" t="s">
        <v>134</v>
      </c>
      <c r="C68" s="43">
        <f>SUM(C69:C72)</f>
        <v>0</v>
      </c>
    </row>
    <row r="69" spans="1:3" s="194" customFormat="1" ht="12" customHeight="1">
      <c r="A69" s="191" t="s">
        <v>135</v>
      </c>
      <c r="B69" s="9" t="s">
        <v>136</v>
      </c>
      <c r="C69" s="45"/>
    </row>
    <row r="70" spans="1:3" s="194" customFormat="1" ht="12" customHeight="1">
      <c r="A70" s="193" t="s">
        <v>137</v>
      </c>
      <c r="B70" s="11" t="s">
        <v>138</v>
      </c>
      <c r="C70" s="45"/>
    </row>
    <row r="71" spans="1:3" s="194" customFormat="1" ht="12" customHeight="1">
      <c r="A71" s="193" t="s">
        <v>139</v>
      </c>
      <c r="B71" s="11" t="s">
        <v>140</v>
      </c>
      <c r="C71" s="45"/>
    </row>
    <row r="72" spans="1:3" s="194" customFormat="1" ht="12" customHeight="1">
      <c r="A72" s="196" t="s">
        <v>141</v>
      </c>
      <c r="B72" s="13" t="s">
        <v>142</v>
      </c>
      <c r="C72" s="45"/>
    </row>
    <row r="73" spans="1:3" s="194" customFormat="1" ht="12" customHeight="1">
      <c r="A73" s="198" t="s">
        <v>143</v>
      </c>
      <c r="B73" s="14" t="s">
        <v>144</v>
      </c>
      <c r="C73" s="43">
        <f>SUM(C74:C75)</f>
        <v>0</v>
      </c>
    </row>
    <row r="74" spans="1:3" s="194" customFormat="1" ht="12" customHeight="1">
      <c r="A74" s="191" t="s">
        <v>145</v>
      </c>
      <c r="B74" s="9" t="s">
        <v>146</v>
      </c>
      <c r="C74" s="45"/>
    </row>
    <row r="75" spans="1:3" s="194" customFormat="1" ht="12" customHeight="1">
      <c r="A75" s="196" t="s">
        <v>147</v>
      </c>
      <c r="B75" s="13" t="s">
        <v>148</v>
      </c>
      <c r="C75" s="45"/>
    </row>
    <row r="76" spans="1:3" s="192" customFormat="1" ht="12" customHeight="1">
      <c r="A76" s="198" t="s">
        <v>149</v>
      </c>
      <c r="B76" s="14" t="s">
        <v>150</v>
      </c>
      <c r="C76" s="43">
        <f>SUM(C77:C79)</f>
        <v>0</v>
      </c>
    </row>
    <row r="77" spans="1:3" s="194" customFormat="1" ht="12" customHeight="1">
      <c r="A77" s="191" t="s">
        <v>151</v>
      </c>
      <c r="B77" s="9" t="s">
        <v>152</v>
      </c>
      <c r="C77" s="45"/>
    </row>
    <row r="78" spans="1:3" s="194" customFormat="1" ht="12" customHeight="1">
      <c r="A78" s="193" t="s">
        <v>153</v>
      </c>
      <c r="B78" s="11" t="s">
        <v>154</v>
      </c>
      <c r="C78" s="45"/>
    </row>
    <row r="79" spans="1:3" s="194" customFormat="1" ht="12" customHeight="1">
      <c r="A79" s="196" t="s">
        <v>155</v>
      </c>
      <c r="B79" s="13" t="s">
        <v>156</v>
      </c>
      <c r="C79" s="45"/>
    </row>
    <row r="80" spans="1:3" s="194" customFormat="1" ht="12" customHeight="1">
      <c r="A80" s="198" t="s">
        <v>157</v>
      </c>
      <c r="B80" s="14" t="s">
        <v>158</v>
      </c>
      <c r="C80" s="43">
        <f>SUM(C81:C84)</f>
        <v>0</v>
      </c>
    </row>
    <row r="81" spans="1:3" s="194" customFormat="1" ht="12" customHeight="1">
      <c r="A81" s="199" t="s">
        <v>159</v>
      </c>
      <c r="B81" s="9" t="s">
        <v>160</v>
      </c>
      <c r="C81" s="45"/>
    </row>
    <row r="82" spans="1:3" s="194" customFormat="1" ht="12" customHeight="1">
      <c r="A82" s="200" t="s">
        <v>161</v>
      </c>
      <c r="B82" s="11" t="s">
        <v>162</v>
      </c>
      <c r="C82" s="45"/>
    </row>
    <row r="83" spans="1:3" s="194" customFormat="1" ht="12" customHeight="1">
      <c r="A83" s="200" t="s">
        <v>163</v>
      </c>
      <c r="B83" s="11" t="s">
        <v>164</v>
      </c>
      <c r="C83" s="45"/>
    </row>
    <row r="84" spans="1:3" s="192" customFormat="1" ht="12" customHeight="1">
      <c r="A84" s="201" t="s">
        <v>165</v>
      </c>
      <c r="B84" s="13" t="s">
        <v>166</v>
      </c>
      <c r="C84" s="45"/>
    </row>
    <row r="85" spans="1:3" s="192" customFormat="1" ht="12" customHeight="1">
      <c r="A85" s="198" t="s">
        <v>167</v>
      </c>
      <c r="B85" s="14" t="s">
        <v>168</v>
      </c>
      <c r="C85" s="48"/>
    </row>
    <row r="86" spans="1:3" s="192" customFormat="1" ht="12" customHeight="1">
      <c r="A86" s="198" t="s">
        <v>169</v>
      </c>
      <c r="B86" s="16" t="s">
        <v>170</v>
      </c>
      <c r="C86" s="43">
        <f>+C64+C68+C73+C76+C80+C85</f>
        <v>0</v>
      </c>
    </row>
    <row r="87" spans="1:3" s="192" customFormat="1" ht="12" customHeight="1">
      <c r="A87" s="202" t="s">
        <v>171</v>
      </c>
      <c r="B87" s="17" t="s">
        <v>369</v>
      </c>
      <c r="C87" s="43">
        <f>+C63+C86</f>
        <v>0</v>
      </c>
    </row>
    <row r="88" spans="1:3" s="194" customFormat="1" ht="15" customHeight="1">
      <c r="A88" s="203"/>
      <c r="B88" s="204"/>
      <c r="C88" s="205"/>
    </row>
    <row r="89" spans="1:3" ht="12.75" customHeight="1">
      <c r="A89" s="206"/>
      <c r="B89" s="207"/>
      <c r="C89" s="208"/>
    </row>
    <row r="90" spans="1:3" s="187" customFormat="1" ht="16.5" customHeight="1">
      <c r="A90" s="209"/>
      <c r="B90" s="210" t="s">
        <v>256</v>
      </c>
      <c r="C90" s="211"/>
    </row>
    <row r="91" spans="1:3" s="212" customFormat="1" ht="12" customHeight="1">
      <c r="A91" s="4" t="s">
        <v>13</v>
      </c>
      <c r="B91" s="22" t="s">
        <v>176</v>
      </c>
      <c r="C91" s="49">
        <f>SUM(C92:C96)</f>
        <v>0</v>
      </c>
    </row>
    <row r="92" spans="1:3" ht="12" customHeight="1">
      <c r="A92" s="213" t="s">
        <v>15</v>
      </c>
      <c r="B92" s="24" t="s">
        <v>177</v>
      </c>
      <c r="C92" s="50"/>
    </row>
    <row r="93" spans="1:3" ht="12" customHeight="1">
      <c r="A93" s="193" t="s">
        <v>17</v>
      </c>
      <c r="B93" s="25" t="s">
        <v>178</v>
      </c>
      <c r="C93" s="45"/>
    </row>
    <row r="94" spans="1:3" ht="12" customHeight="1">
      <c r="A94" s="193" t="s">
        <v>19</v>
      </c>
      <c r="B94" s="25" t="s">
        <v>179</v>
      </c>
      <c r="C94" s="46"/>
    </row>
    <row r="95" spans="1:3" ht="12" customHeight="1">
      <c r="A95" s="193" t="s">
        <v>21</v>
      </c>
      <c r="B95" s="26" t="s">
        <v>180</v>
      </c>
      <c r="C95" s="46"/>
    </row>
    <row r="96" spans="1:3" ht="12" customHeight="1">
      <c r="A96" s="193" t="s">
        <v>181</v>
      </c>
      <c r="B96" s="27" t="s">
        <v>182</v>
      </c>
      <c r="C96" s="46"/>
    </row>
    <row r="97" spans="1:3" ht="12" customHeight="1">
      <c r="A97" s="193" t="s">
        <v>25</v>
      </c>
      <c r="B97" s="25" t="s">
        <v>183</v>
      </c>
      <c r="C97" s="46"/>
    </row>
    <row r="98" spans="1:3" ht="12" customHeight="1">
      <c r="A98" s="193" t="s">
        <v>184</v>
      </c>
      <c r="B98" s="28" t="s">
        <v>185</v>
      </c>
      <c r="C98" s="46"/>
    </row>
    <row r="99" spans="1:3" ht="12" customHeight="1">
      <c r="A99" s="193" t="s">
        <v>186</v>
      </c>
      <c r="B99" s="29" t="s">
        <v>187</v>
      </c>
      <c r="C99" s="46"/>
    </row>
    <row r="100" spans="1:3" ht="12" customHeight="1">
      <c r="A100" s="193" t="s">
        <v>188</v>
      </c>
      <c r="B100" s="29" t="s">
        <v>189</v>
      </c>
      <c r="C100" s="46"/>
    </row>
    <row r="101" spans="1:3" ht="12" customHeight="1">
      <c r="A101" s="193" t="s">
        <v>190</v>
      </c>
      <c r="B101" s="28" t="s">
        <v>191</v>
      </c>
      <c r="C101" s="46"/>
    </row>
    <row r="102" spans="1:3" ht="12" customHeight="1">
      <c r="A102" s="193" t="s">
        <v>192</v>
      </c>
      <c r="B102" s="28" t="s">
        <v>193</v>
      </c>
      <c r="C102" s="46"/>
    </row>
    <row r="103" spans="1:3" ht="12" customHeight="1">
      <c r="A103" s="193" t="s">
        <v>194</v>
      </c>
      <c r="B103" s="29" t="s">
        <v>195</v>
      </c>
      <c r="C103" s="46"/>
    </row>
    <row r="104" spans="1:3" ht="12" customHeight="1">
      <c r="A104" s="214" t="s">
        <v>196</v>
      </c>
      <c r="B104" s="31" t="s">
        <v>197</v>
      </c>
      <c r="C104" s="46"/>
    </row>
    <row r="105" spans="1:3" ht="12" customHeight="1">
      <c r="A105" s="193" t="s">
        <v>198</v>
      </c>
      <c r="B105" s="31" t="s">
        <v>199</v>
      </c>
      <c r="C105" s="46"/>
    </row>
    <row r="106" spans="1:3" ht="12" customHeight="1">
      <c r="A106" s="215" t="s">
        <v>200</v>
      </c>
      <c r="B106" s="33" t="s">
        <v>201</v>
      </c>
      <c r="C106" s="51"/>
    </row>
    <row r="107" spans="1:3" ht="12" customHeight="1">
      <c r="A107" s="20" t="s">
        <v>27</v>
      </c>
      <c r="B107" s="34" t="s">
        <v>202</v>
      </c>
      <c r="C107" s="43">
        <f>+C108+C110+C112</f>
        <v>0</v>
      </c>
    </row>
    <row r="108" spans="1:3" ht="12" customHeight="1">
      <c r="A108" s="191" t="s">
        <v>29</v>
      </c>
      <c r="B108" s="25" t="s">
        <v>203</v>
      </c>
      <c r="C108" s="44"/>
    </row>
    <row r="109" spans="1:3" ht="12" customHeight="1">
      <c r="A109" s="191" t="s">
        <v>31</v>
      </c>
      <c r="B109" s="35" t="s">
        <v>204</v>
      </c>
      <c r="C109" s="44"/>
    </row>
    <row r="110" spans="1:3" ht="12" customHeight="1">
      <c r="A110" s="191" t="s">
        <v>33</v>
      </c>
      <c r="B110" s="35" t="s">
        <v>205</v>
      </c>
      <c r="C110" s="45"/>
    </row>
    <row r="111" spans="1:3" ht="12" customHeight="1">
      <c r="A111" s="191" t="s">
        <v>35</v>
      </c>
      <c r="B111" s="35" t="s">
        <v>206</v>
      </c>
      <c r="C111" s="52"/>
    </row>
    <row r="112" spans="1:3" ht="12" customHeight="1">
      <c r="A112" s="191" t="s">
        <v>37</v>
      </c>
      <c r="B112" s="36" t="s">
        <v>207</v>
      </c>
      <c r="C112" s="52"/>
    </row>
    <row r="113" spans="1:3" ht="12" customHeight="1">
      <c r="A113" s="191" t="s">
        <v>39</v>
      </c>
      <c r="B113" s="37" t="s">
        <v>208</v>
      </c>
      <c r="C113" s="52"/>
    </row>
    <row r="114" spans="1:3" ht="12" customHeight="1">
      <c r="A114" s="191" t="s">
        <v>209</v>
      </c>
      <c r="B114" s="38" t="s">
        <v>210</v>
      </c>
      <c r="C114" s="52"/>
    </row>
    <row r="115" spans="1:3" ht="12" customHeight="1">
      <c r="A115" s="191" t="s">
        <v>211</v>
      </c>
      <c r="B115" s="29" t="s">
        <v>189</v>
      </c>
      <c r="C115" s="52"/>
    </row>
    <row r="116" spans="1:3" ht="12" customHeight="1">
      <c r="A116" s="191" t="s">
        <v>212</v>
      </c>
      <c r="B116" s="29" t="s">
        <v>213</v>
      </c>
      <c r="C116" s="52"/>
    </row>
    <row r="117" spans="1:3" ht="12" customHeight="1">
      <c r="A117" s="191" t="s">
        <v>214</v>
      </c>
      <c r="B117" s="29" t="s">
        <v>215</v>
      </c>
      <c r="C117" s="52"/>
    </row>
    <row r="118" spans="1:3" ht="12" customHeight="1">
      <c r="A118" s="191" t="s">
        <v>216</v>
      </c>
      <c r="B118" s="29" t="s">
        <v>195</v>
      </c>
      <c r="C118" s="52"/>
    </row>
    <row r="119" spans="1:3" ht="12" customHeight="1">
      <c r="A119" s="191" t="s">
        <v>217</v>
      </c>
      <c r="B119" s="29" t="s">
        <v>218</v>
      </c>
      <c r="C119" s="52"/>
    </row>
    <row r="120" spans="1:3" ht="12" customHeight="1">
      <c r="A120" s="214" t="s">
        <v>219</v>
      </c>
      <c r="B120" s="29" t="s">
        <v>220</v>
      </c>
      <c r="C120" s="53"/>
    </row>
    <row r="121" spans="1:3" ht="12" customHeight="1">
      <c r="A121" s="20" t="s">
        <v>41</v>
      </c>
      <c r="B121" s="6" t="s">
        <v>221</v>
      </c>
      <c r="C121" s="43">
        <f>+C122+C123</f>
        <v>0</v>
      </c>
    </row>
    <row r="122" spans="1:3" ht="12" customHeight="1">
      <c r="A122" s="191" t="s">
        <v>43</v>
      </c>
      <c r="B122" s="39" t="s">
        <v>222</v>
      </c>
      <c r="C122" s="44"/>
    </row>
    <row r="123" spans="1:3" ht="12" customHeight="1">
      <c r="A123" s="196" t="s">
        <v>45</v>
      </c>
      <c r="B123" s="35" t="s">
        <v>223</v>
      </c>
      <c r="C123" s="46"/>
    </row>
    <row r="124" spans="1:3" ht="12" customHeight="1">
      <c r="A124" s="20" t="s">
        <v>224</v>
      </c>
      <c r="B124" s="6" t="s">
        <v>225</v>
      </c>
      <c r="C124" s="43">
        <f>+C91+C107+C121</f>
        <v>0</v>
      </c>
    </row>
    <row r="125" spans="1:3" ht="12" customHeight="1">
      <c r="A125" s="20" t="s">
        <v>69</v>
      </c>
      <c r="B125" s="6" t="s">
        <v>226</v>
      </c>
      <c r="C125" s="43">
        <f>+C126+C127+C128</f>
        <v>0</v>
      </c>
    </row>
    <row r="126" spans="1:3" s="212" customFormat="1" ht="12" customHeight="1">
      <c r="A126" s="191" t="s">
        <v>71</v>
      </c>
      <c r="B126" s="39" t="s">
        <v>227</v>
      </c>
      <c r="C126" s="52"/>
    </row>
    <row r="127" spans="1:3" ht="12" customHeight="1">
      <c r="A127" s="191" t="s">
        <v>73</v>
      </c>
      <c r="B127" s="39" t="s">
        <v>228</v>
      </c>
      <c r="C127" s="52"/>
    </row>
    <row r="128" spans="1:3" ht="12" customHeight="1">
      <c r="A128" s="214" t="s">
        <v>75</v>
      </c>
      <c r="B128" s="40" t="s">
        <v>229</v>
      </c>
      <c r="C128" s="52"/>
    </row>
    <row r="129" spans="1:3" ht="12" customHeight="1">
      <c r="A129" s="20" t="s">
        <v>91</v>
      </c>
      <c r="B129" s="6" t="s">
        <v>230</v>
      </c>
      <c r="C129" s="43">
        <f>+C130+C131+C132+C133</f>
        <v>0</v>
      </c>
    </row>
    <row r="130" spans="1:3" ht="12" customHeight="1">
      <c r="A130" s="191" t="s">
        <v>93</v>
      </c>
      <c r="B130" s="39" t="s">
        <v>231</v>
      </c>
      <c r="C130" s="52"/>
    </row>
    <row r="131" spans="1:3" ht="12" customHeight="1">
      <c r="A131" s="191" t="s">
        <v>95</v>
      </c>
      <c r="B131" s="39" t="s">
        <v>232</v>
      </c>
      <c r="C131" s="52"/>
    </row>
    <row r="132" spans="1:3" ht="12" customHeight="1">
      <c r="A132" s="191" t="s">
        <v>97</v>
      </c>
      <c r="B132" s="39" t="s">
        <v>233</v>
      </c>
      <c r="C132" s="52"/>
    </row>
    <row r="133" spans="1:3" s="212" customFormat="1" ht="12" customHeight="1">
      <c r="A133" s="214" t="s">
        <v>99</v>
      </c>
      <c r="B133" s="40" t="s">
        <v>234</v>
      </c>
      <c r="C133" s="52"/>
    </row>
    <row r="134" spans="1:11" ht="12" customHeight="1">
      <c r="A134" s="20" t="s">
        <v>235</v>
      </c>
      <c r="B134" s="6" t="s">
        <v>236</v>
      </c>
      <c r="C134" s="43">
        <f>+C135+C136+C137+C138</f>
        <v>0</v>
      </c>
      <c r="K134" s="216"/>
    </row>
    <row r="135" spans="1:3" ht="12.75" customHeight="1">
      <c r="A135" s="191" t="s">
        <v>105</v>
      </c>
      <c r="B135" s="39" t="s">
        <v>237</v>
      </c>
      <c r="C135" s="52"/>
    </row>
    <row r="136" spans="1:3" ht="12" customHeight="1">
      <c r="A136" s="191" t="s">
        <v>107</v>
      </c>
      <c r="B136" s="39" t="s">
        <v>238</v>
      </c>
      <c r="C136" s="52"/>
    </row>
    <row r="137" spans="1:3" s="212" customFormat="1" ht="12" customHeight="1">
      <c r="A137" s="191" t="s">
        <v>109</v>
      </c>
      <c r="B137" s="39" t="s">
        <v>239</v>
      </c>
      <c r="C137" s="52"/>
    </row>
    <row r="138" spans="1:3" s="212" customFormat="1" ht="12" customHeight="1">
      <c r="A138" s="214" t="s">
        <v>111</v>
      </c>
      <c r="B138" s="40" t="s">
        <v>240</v>
      </c>
      <c r="C138" s="52"/>
    </row>
    <row r="139" spans="1:3" s="212" customFormat="1" ht="12" customHeight="1">
      <c r="A139" s="20" t="s">
        <v>113</v>
      </c>
      <c r="B139" s="6" t="s">
        <v>241</v>
      </c>
      <c r="C139" s="54">
        <f>+C140+C141+C142+C143</f>
        <v>0</v>
      </c>
    </row>
    <row r="140" spans="1:3" s="212" customFormat="1" ht="12" customHeight="1">
      <c r="A140" s="191" t="s">
        <v>115</v>
      </c>
      <c r="B140" s="39" t="s">
        <v>242</v>
      </c>
      <c r="C140" s="52"/>
    </row>
    <row r="141" spans="1:3" s="212" customFormat="1" ht="12" customHeight="1">
      <c r="A141" s="191" t="s">
        <v>117</v>
      </c>
      <c r="B141" s="39" t="s">
        <v>243</v>
      </c>
      <c r="C141" s="52"/>
    </row>
    <row r="142" spans="1:3" s="212" customFormat="1" ht="12" customHeight="1">
      <c r="A142" s="191" t="s">
        <v>119</v>
      </c>
      <c r="B142" s="39" t="s">
        <v>244</v>
      </c>
      <c r="C142" s="52"/>
    </row>
    <row r="143" spans="1:3" ht="12.75" customHeight="1">
      <c r="A143" s="191" t="s">
        <v>121</v>
      </c>
      <c r="B143" s="39" t="s">
        <v>245</v>
      </c>
      <c r="C143" s="52"/>
    </row>
    <row r="144" spans="1:3" ht="12" customHeight="1">
      <c r="A144" s="20" t="s">
        <v>123</v>
      </c>
      <c r="B144" s="6" t="s">
        <v>246</v>
      </c>
      <c r="C144" s="55">
        <f>+C125+C129+C134+C139</f>
        <v>0</v>
      </c>
    </row>
    <row r="145" spans="1:3" ht="15" customHeight="1">
      <c r="A145" s="217" t="s">
        <v>247</v>
      </c>
      <c r="B145" s="42" t="s">
        <v>248</v>
      </c>
      <c r="C145" s="55">
        <f>+C124+C144</f>
        <v>0</v>
      </c>
    </row>
    <row r="146" ht="12.75" customHeight="1"/>
  </sheetData>
  <sheetProtection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59" r:id="rId1"/>
  <headerFooter alignWithMargins="0">
    <oddHeader>&amp;C&amp;"Times New Roman CE,Félkövér"&amp;12Létavértes Városi Önkormányzat 2023. évi költségvetés</oddHeader>
  </headerFooter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1.375" style="218" customWidth="1"/>
    <col min="2" max="2" width="66.37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984</v>
      </c>
    </row>
    <row r="2" spans="1:3" s="223" customFormat="1" ht="25.5" customHeight="1">
      <c r="A2" s="247" t="s">
        <v>373</v>
      </c>
      <c r="B2" s="401" t="s">
        <v>374</v>
      </c>
      <c r="C2" s="222" t="s">
        <v>375</v>
      </c>
    </row>
    <row r="3" spans="1:3" s="223" customFormat="1" ht="12.75" customHeight="1">
      <c r="A3" s="224" t="s">
        <v>363</v>
      </c>
      <c r="B3" s="176" t="s">
        <v>364</v>
      </c>
      <c r="C3" s="225" t="s">
        <v>362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1285695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>
        <v>900765</v>
      </c>
    </row>
    <row r="11" spans="1:3" s="231" customFormat="1" ht="12" customHeight="1">
      <c r="A11" s="234" t="s">
        <v>525</v>
      </c>
      <c r="B11" s="25" t="s">
        <v>76</v>
      </c>
      <c r="C11" s="75">
        <v>384930</v>
      </c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6157584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>
        <v>6157584</v>
      </c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7443279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213795248</v>
      </c>
    </row>
    <row r="37" spans="1:3" s="231" customFormat="1" ht="12" customHeight="1">
      <c r="A37" s="237" t="s">
        <v>553</v>
      </c>
      <c r="B37" s="39" t="s">
        <v>300</v>
      </c>
      <c r="C37" s="71">
        <v>1584808</v>
      </c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212210440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221238527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220175027</v>
      </c>
    </row>
    <row r="45" spans="1:3" ht="12" customHeight="1">
      <c r="A45" s="234" t="s">
        <v>555</v>
      </c>
      <c r="B45" s="39" t="s">
        <v>177</v>
      </c>
      <c r="C45" s="71">
        <v>171466335</v>
      </c>
    </row>
    <row r="46" spans="1:3" ht="12" customHeight="1">
      <c r="A46" s="234" t="s">
        <v>556</v>
      </c>
      <c r="B46" s="25" t="s">
        <v>178</v>
      </c>
      <c r="C46" s="75">
        <v>27877817</v>
      </c>
    </row>
    <row r="47" spans="1:3" ht="12" customHeight="1">
      <c r="A47" s="234" t="s">
        <v>557</v>
      </c>
      <c r="B47" s="25" t="s">
        <v>179</v>
      </c>
      <c r="C47" s="75">
        <v>20170788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>
        <v>660087</v>
      </c>
    </row>
    <row r="50" spans="1:3" ht="12" customHeight="1">
      <c r="A50" s="184" t="s">
        <v>27</v>
      </c>
      <c r="B50" s="6" t="s">
        <v>394</v>
      </c>
      <c r="C50" s="84">
        <f>SUM(C51:C53)</f>
        <v>1063500</v>
      </c>
    </row>
    <row r="51" spans="1:3" s="244" customFormat="1" ht="12" customHeight="1">
      <c r="A51" s="234" t="s">
        <v>570</v>
      </c>
      <c r="B51" s="39" t="s">
        <v>203</v>
      </c>
      <c r="C51" s="71">
        <v>563500</v>
      </c>
    </row>
    <row r="52" spans="1:3" ht="12" customHeight="1">
      <c r="A52" s="234" t="s">
        <v>571</v>
      </c>
      <c r="B52" s="25" t="s">
        <v>205</v>
      </c>
      <c r="C52" s="75">
        <v>500000</v>
      </c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221238527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2.00390625" style="218" customWidth="1"/>
    <col min="2" max="2" width="66.87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985</v>
      </c>
    </row>
    <row r="2" spans="1:3" s="223" customFormat="1" ht="25.5" customHeight="1">
      <c r="A2" s="171" t="s">
        <v>373</v>
      </c>
      <c r="B2" s="172" t="s">
        <v>374</v>
      </c>
      <c r="C2" s="222" t="s">
        <v>375</v>
      </c>
    </row>
    <row r="3" spans="1:3" s="223" customFormat="1" ht="12.75" customHeight="1">
      <c r="A3" s="224" t="s">
        <v>363</v>
      </c>
      <c r="B3" s="176" t="s">
        <v>398</v>
      </c>
      <c r="C3" s="225" t="s">
        <v>375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1285695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>
        <v>900765</v>
      </c>
    </row>
    <row r="11" spans="1:3" s="231" customFormat="1" ht="12" customHeight="1">
      <c r="A11" s="234" t="s">
        <v>525</v>
      </c>
      <c r="B11" s="25" t="s">
        <v>76</v>
      </c>
      <c r="C11" s="75">
        <v>384930</v>
      </c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6157584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>
        <v>6157584</v>
      </c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7443279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208754575</v>
      </c>
    </row>
    <row r="37" spans="1:3" s="231" customFormat="1" ht="12" customHeight="1">
      <c r="A37" s="237" t="s">
        <v>553</v>
      </c>
      <c r="B37" s="39" t="s">
        <v>300</v>
      </c>
      <c r="C37" s="71">
        <v>1584808</v>
      </c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207169767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216197854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215197854</v>
      </c>
    </row>
    <row r="45" spans="1:3" ht="12" customHeight="1">
      <c r="A45" s="234" t="s">
        <v>555</v>
      </c>
      <c r="B45" s="39" t="s">
        <v>177</v>
      </c>
      <c r="C45" s="71">
        <v>167603935</v>
      </c>
    </row>
    <row r="46" spans="1:3" ht="12" customHeight="1">
      <c r="A46" s="234" t="s">
        <v>556</v>
      </c>
      <c r="B46" s="25" t="s">
        <v>178</v>
      </c>
      <c r="C46" s="75">
        <v>27328905</v>
      </c>
    </row>
    <row r="47" spans="1:3" ht="12" customHeight="1">
      <c r="A47" s="234" t="s">
        <v>557</v>
      </c>
      <c r="B47" s="25" t="s">
        <v>179</v>
      </c>
      <c r="C47" s="75">
        <v>19604927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>
        <v>660087</v>
      </c>
    </row>
    <row r="50" spans="1:3" ht="12" customHeight="1">
      <c r="A50" s="184" t="s">
        <v>27</v>
      </c>
      <c r="B50" s="6" t="s">
        <v>394</v>
      </c>
      <c r="C50" s="84">
        <f>SUM(C51:C53)</f>
        <v>1000000</v>
      </c>
    </row>
    <row r="51" spans="1:3" s="244" customFormat="1" ht="12" customHeight="1">
      <c r="A51" s="234" t="s">
        <v>570</v>
      </c>
      <c r="B51" s="39" t="s">
        <v>203</v>
      </c>
      <c r="C51" s="71">
        <v>500000</v>
      </c>
    </row>
    <row r="52" spans="1:3" ht="12" customHeight="1">
      <c r="A52" s="234" t="s">
        <v>571</v>
      </c>
      <c r="B52" s="25" t="s">
        <v>205</v>
      </c>
      <c r="C52" s="75">
        <v>500000</v>
      </c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216197854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0.375" style="218" customWidth="1"/>
    <col min="2" max="2" width="66.87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986</v>
      </c>
    </row>
    <row r="2" spans="1:3" s="223" customFormat="1" ht="25.5" customHeight="1">
      <c r="A2" s="171" t="s">
        <v>373</v>
      </c>
      <c r="B2" s="172" t="s">
        <v>399</v>
      </c>
      <c r="C2" s="222" t="s">
        <v>375</v>
      </c>
    </row>
    <row r="3" spans="1:3" s="223" customFormat="1" ht="12.75" customHeight="1">
      <c r="A3" s="224" t="s">
        <v>363</v>
      </c>
      <c r="B3" s="176" t="s">
        <v>400</v>
      </c>
      <c r="C3" s="225" t="s">
        <v>401</v>
      </c>
    </row>
    <row r="4" spans="1:3" s="226" customFormat="1" ht="15.75" customHeight="1">
      <c r="A4" s="178"/>
      <c r="B4" s="714" t="s">
        <v>846</v>
      </c>
      <c r="C4" s="179" t="s">
        <v>795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5040673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5040673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5040673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4977173</v>
      </c>
    </row>
    <row r="45" spans="1:3" ht="12" customHeight="1">
      <c r="A45" s="234" t="s">
        <v>555</v>
      </c>
      <c r="B45" s="39" t="s">
        <v>177</v>
      </c>
      <c r="C45" s="71">
        <v>3862400</v>
      </c>
    </row>
    <row r="46" spans="1:3" ht="12" customHeight="1">
      <c r="A46" s="234" t="s">
        <v>556</v>
      </c>
      <c r="B46" s="25" t="s">
        <v>178</v>
      </c>
      <c r="C46" s="75">
        <v>548912</v>
      </c>
    </row>
    <row r="47" spans="1:3" ht="12" customHeight="1">
      <c r="A47" s="234" t="s">
        <v>557</v>
      </c>
      <c r="B47" s="25" t="s">
        <v>179</v>
      </c>
      <c r="C47" s="75">
        <v>565861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63500</v>
      </c>
    </row>
    <row r="51" spans="1:3" s="244" customFormat="1" ht="12" customHeight="1">
      <c r="A51" s="234" t="s">
        <v>570</v>
      </c>
      <c r="B51" s="39" t="s">
        <v>203</v>
      </c>
      <c r="C51" s="71">
        <v>63500</v>
      </c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5040673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6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9.50390625" style="425" customWidth="1"/>
    <col min="2" max="2" width="91.625" style="425" customWidth="1"/>
    <col min="3" max="3" width="21.625" style="435" customWidth="1"/>
    <col min="4" max="4" width="9.00390625" style="425" customWidth="1"/>
    <col min="5" max="16384" width="9.375" style="425" customWidth="1"/>
  </cols>
  <sheetData>
    <row r="1" spans="1:3" ht="15.75" customHeight="1">
      <c r="A1" s="899" t="s">
        <v>9</v>
      </c>
      <c r="B1" s="899"/>
      <c r="C1" s="899"/>
    </row>
    <row r="2" spans="1:3" ht="15.75" customHeight="1">
      <c r="A2" s="900" t="s">
        <v>10</v>
      </c>
      <c r="B2" s="900"/>
      <c r="C2" s="2" t="s">
        <v>790</v>
      </c>
    </row>
    <row r="3" spans="1:3" ht="37.5" customHeight="1">
      <c r="A3" s="437" t="s">
        <v>501</v>
      </c>
      <c r="B3" s="451" t="s">
        <v>12</v>
      </c>
      <c r="C3" s="437" t="s">
        <v>957</v>
      </c>
    </row>
    <row r="4" spans="1:3" ht="12" customHeight="1">
      <c r="A4" s="438">
        <v>1</v>
      </c>
      <c r="B4" s="476">
        <v>2</v>
      </c>
      <c r="C4" s="438">
        <v>3</v>
      </c>
    </row>
    <row r="5" spans="1:3" ht="12" customHeight="1">
      <c r="A5" s="472" t="s">
        <v>639</v>
      </c>
      <c r="B5" s="463" t="s">
        <v>589</v>
      </c>
      <c r="C5" s="439">
        <f>SUM(C6:C12)</f>
        <v>817600022</v>
      </c>
    </row>
    <row r="6" spans="1:3" ht="12" customHeight="1">
      <c r="A6" s="473" t="s">
        <v>502</v>
      </c>
      <c r="B6" s="477" t="s">
        <v>16</v>
      </c>
      <c r="C6" s="440">
        <v>216365044</v>
      </c>
    </row>
    <row r="7" spans="1:3" ht="12" customHeight="1">
      <c r="A7" s="468" t="s">
        <v>503</v>
      </c>
      <c r="B7" s="478" t="s">
        <v>18</v>
      </c>
      <c r="C7" s="441">
        <v>287872260</v>
      </c>
    </row>
    <row r="8" spans="1:3" ht="12" customHeight="1">
      <c r="A8" s="738" t="s">
        <v>852</v>
      </c>
      <c r="B8" s="478" t="s">
        <v>853</v>
      </c>
      <c r="C8" s="441">
        <v>142063704</v>
      </c>
    </row>
    <row r="9" spans="1:3" ht="12" customHeight="1">
      <c r="A9" s="738" t="s">
        <v>851</v>
      </c>
      <c r="B9" s="478" t="s">
        <v>854</v>
      </c>
      <c r="C9" s="441">
        <v>151324043</v>
      </c>
    </row>
    <row r="10" spans="1:3" ht="12" customHeight="1">
      <c r="A10" s="468" t="s">
        <v>504</v>
      </c>
      <c r="B10" s="478" t="s">
        <v>611</v>
      </c>
      <c r="C10" s="441">
        <v>19974971</v>
      </c>
    </row>
    <row r="11" spans="1:3" ht="12" customHeight="1">
      <c r="A11" s="468" t="s">
        <v>505</v>
      </c>
      <c r="B11" s="478" t="s">
        <v>612</v>
      </c>
      <c r="C11" s="441"/>
    </row>
    <row r="12" spans="1:3" ht="12" customHeight="1">
      <c r="A12" s="470" t="s">
        <v>506</v>
      </c>
      <c r="B12" s="479" t="s">
        <v>613</v>
      </c>
      <c r="C12" s="441"/>
    </row>
    <row r="13" spans="1:3" ht="12" customHeight="1">
      <c r="A13" s="472" t="s">
        <v>27</v>
      </c>
      <c r="B13" s="480" t="s">
        <v>590</v>
      </c>
      <c r="C13" s="439">
        <f>+C14+C15+C16+C17+C18</f>
        <v>174029178</v>
      </c>
    </row>
    <row r="14" spans="1:3" ht="12" customHeight="1">
      <c r="A14" s="473" t="s">
        <v>507</v>
      </c>
      <c r="B14" s="477" t="s">
        <v>30</v>
      </c>
      <c r="C14" s="440"/>
    </row>
    <row r="15" spans="1:3" ht="12" customHeight="1">
      <c r="A15" s="468" t="s">
        <v>508</v>
      </c>
      <c r="B15" s="478" t="s">
        <v>640</v>
      </c>
      <c r="C15" s="441"/>
    </row>
    <row r="16" spans="1:3" ht="12" customHeight="1">
      <c r="A16" s="468" t="s">
        <v>509</v>
      </c>
      <c r="B16" s="478" t="s">
        <v>641</v>
      </c>
      <c r="C16" s="441"/>
    </row>
    <row r="17" spans="1:3" ht="12" customHeight="1">
      <c r="A17" s="468" t="s">
        <v>510</v>
      </c>
      <c r="B17" s="478" t="s">
        <v>642</v>
      </c>
      <c r="C17" s="441"/>
    </row>
    <row r="18" spans="1:3" ht="12" customHeight="1">
      <c r="A18" s="468" t="s">
        <v>511</v>
      </c>
      <c r="B18" s="478" t="s">
        <v>643</v>
      </c>
      <c r="C18" s="441">
        <v>174029178</v>
      </c>
    </row>
    <row r="19" spans="1:3" ht="12" customHeight="1">
      <c r="A19" s="472" t="s">
        <v>41</v>
      </c>
      <c r="B19" s="463" t="s">
        <v>591</v>
      </c>
      <c r="C19" s="439">
        <f>+C20+C21+C22+C23+C24</f>
        <v>842517185</v>
      </c>
    </row>
    <row r="20" spans="1:3" ht="12" customHeight="1">
      <c r="A20" s="473" t="s">
        <v>512</v>
      </c>
      <c r="B20" s="477" t="s">
        <v>44</v>
      </c>
      <c r="C20" s="440"/>
    </row>
    <row r="21" spans="1:3" ht="12" customHeight="1">
      <c r="A21" s="468" t="s">
        <v>513</v>
      </c>
      <c r="B21" s="478" t="s">
        <v>644</v>
      </c>
      <c r="C21" s="441"/>
    </row>
    <row r="22" spans="1:3" ht="12" customHeight="1">
      <c r="A22" s="468" t="s">
        <v>514</v>
      </c>
      <c r="B22" s="478" t="s">
        <v>645</v>
      </c>
      <c r="C22" s="441"/>
    </row>
    <row r="23" spans="1:3" ht="12" customHeight="1">
      <c r="A23" s="468" t="s">
        <v>515</v>
      </c>
      <c r="B23" s="478" t="s">
        <v>646</v>
      </c>
      <c r="C23" s="441"/>
    </row>
    <row r="24" spans="1:3" ht="12" customHeight="1">
      <c r="A24" s="468" t="s">
        <v>516</v>
      </c>
      <c r="B24" s="478" t="s">
        <v>647</v>
      </c>
      <c r="C24" s="441">
        <v>842517185</v>
      </c>
    </row>
    <row r="25" spans="1:3" ht="12" customHeight="1">
      <c r="A25" s="472" t="s">
        <v>55</v>
      </c>
      <c r="B25" s="463" t="s">
        <v>592</v>
      </c>
      <c r="C25" s="439">
        <f>+C26+C29++C30</f>
        <v>800000</v>
      </c>
    </row>
    <row r="26" spans="1:3" ht="12" customHeight="1">
      <c r="A26" s="468" t="s">
        <v>522</v>
      </c>
      <c r="B26" s="478" t="s">
        <v>593</v>
      </c>
      <c r="C26" s="495"/>
    </row>
    <row r="27" spans="1:3" ht="12" customHeight="1">
      <c r="A27" s="468" t="s">
        <v>517</v>
      </c>
      <c r="B27" s="481" t="s">
        <v>648</v>
      </c>
      <c r="C27" s="441"/>
    </row>
    <row r="28" spans="1:3" ht="12" customHeight="1">
      <c r="A28" s="468" t="s">
        <v>519</v>
      </c>
      <c r="B28" s="482" t="s">
        <v>649</v>
      </c>
      <c r="C28" s="441"/>
    </row>
    <row r="29" spans="1:3" ht="12" customHeight="1">
      <c r="A29" s="738" t="s">
        <v>919</v>
      </c>
      <c r="B29" s="478" t="s">
        <v>920</v>
      </c>
      <c r="C29" s="441"/>
    </row>
    <row r="30" spans="1:3" ht="12" customHeight="1">
      <c r="A30" s="470" t="s">
        <v>521</v>
      </c>
      <c r="B30" s="479" t="s">
        <v>68</v>
      </c>
      <c r="C30" s="443">
        <v>800000</v>
      </c>
    </row>
    <row r="31" spans="1:3" ht="12" customHeight="1">
      <c r="A31" s="472" t="s">
        <v>69</v>
      </c>
      <c r="B31" s="463" t="s">
        <v>594</v>
      </c>
      <c r="C31" s="439">
        <f>SUM(C32:C42)</f>
        <v>61648284</v>
      </c>
    </row>
    <row r="32" spans="1:3" ht="12" customHeight="1">
      <c r="A32" s="473" t="s">
        <v>523</v>
      </c>
      <c r="B32" s="477" t="s">
        <v>72</v>
      </c>
      <c r="C32" s="440">
        <v>1500000</v>
      </c>
    </row>
    <row r="33" spans="1:3" ht="12" customHeight="1">
      <c r="A33" s="468" t="s">
        <v>524</v>
      </c>
      <c r="B33" s="478" t="s">
        <v>74</v>
      </c>
      <c r="C33" s="441">
        <v>35484783</v>
      </c>
    </row>
    <row r="34" spans="1:3" ht="12" customHeight="1">
      <c r="A34" s="468" t="s">
        <v>525</v>
      </c>
      <c r="B34" s="478" t="s">
        <v>76</v>
      </c>
      <c r="C34" s="441">
        <v>4589506</v>
      </c>
    </row>
    <row r="35" spans="1:3" ht="12" customHeight="1">
      <c r="A35" s="468" t="s">
        <v>526</v>
      </c>
      <c r="B35" s="478" t="s">
        <v>78</v>
      </c>
      <c r="C35" s="441"/>
    </row>
    <row r="36" spans="1:3" ht="12" customHeight="1">
      <c r="A36" s="468" t="s">
        <v>527</v>
      </c>
      <c r="B36" s="478" t="s">
        <v>80</v>
      </c>
      <c r="C36" s="441">
        <v>13445714</v>
      </c>
    </row>
    <row r="37" spans="1:3" ht="12" customHeight="1">
      <c r="A37" s="468" t="s">
        <v>528</v>
      </c>
      <c r="B37" s="478" t="s">
        <v>82</v>
      </c>
      <c r="C37" s="441">
        <v>6628281</v>
      </c>
    </row>
    <row r="38" spans="1:3" ht="12" customHeight="1">
      <c r="A38" s="468" t="s">
        <v>529</v>
      </c>
      <c r="B38" s="478" t="s">
        <v>84</v>
      </c>
      <c r="C38" s="441"/>
    </row>
    <row r="39" spans="1:3" ht="12" customHeight="1">
      <c r="A39" s="468" t="s">
        <v>530</v>
      </c>
      <c r="B39" s="478" t="s">
        <v>651</v>
      </c>
      <c r="C39" s="441"/>
    </row>
    <row r="40" spans="1:3" ht="12" customHeight="1">
      <c r="A40" s="468" t="s">
        <v>531</v>
      </c>
      <c r="B40" s="478" t="s">
        <v>88</v>
      </c>
      <c r="C40" s="441"/>
    </row>
    <row r="41" spans="1:3" ht="12" customHeight="1">
      <c r="A41" s="470" t="s">
        <v>533</v>
      </c>
      <c r="B41" s="479" t="s">
        <v>534</v>
      </c>
      <c r="C41" s="443"/>
    </row>
    <row r="42" spans="1:3" ht="12" customHeight="1">
      <c r="A42" s="470" t="s">
        <v>532</v>
      </c>
      <c r="B42" s="479" t="s">
        <v>90</v>
      </c>
      <c r="C42" s="443"/>
    </row>
    <row r="43" spans="1:3" ht="12" customHeight="1">
      <c r="A43" s="472" t="s">
        <v>91</v>
      </c>
      <c r="B43" s="463" t="s">
        <v>294</v>
      </c>
      <c r="C43" s="439">
        <f>SUM(C44:C48)</f>
        <v>108247394</v>
      </c>
    </row>
    <row r="44" spans="1:3" ht="12" customHeight="1">
      <c r="A44" s="473" t="s">
        <v>535</v>
      </c>
      <c r="B44" s="477" t="s">
        <v>94</v>
      </c>
      <c r="C44" s="440"/>
    </row>
    <row r="45" spans="1:3" ht="12" customHeight="1">
      <c r="A45" s="468" t="s">
        <v>536</v>
      </c>
      <c r="B45" s="478" t="s">
        <v>96</v>
      </c>
      <c r="C45" s="441">
        <v>108247394</v>
      </c>
    </row>
    <row r="46" spans="1:3" ht="12" customHeight="1">
      <c r="A46" s="468" t="s">
        <v>537</v>
      </c>
      <c r="B46" s="478" t="s">
        <v>98</v>
      </c>
      <c r="C46" s="441"/>
    </row>
    <row r="47" spans="1:3" ht="12" customHeight="1">
      <c r="A47" s="468" t="s">
        <v>538</v>
      </c>
      <c r="B47" s="478" t="s">
        <v>100</v>
      </c>
      <c r="C47" s="441"/>
    </row>
    <row r="48" spans="1:3" ht="12" customHeight="1">
      <c r="A48" s="470" t="s">
        <v>539</v>
      </c>
      <c r="B48" s="479" t="s">
        <v>102</v>
      </c>
      <c r="C48" s="443"/>
    </row>
    <row r="49" spans="1:3" ht="12" customHeight="1">
      <c r="A49" s="472" t="s">
        <v>103</v>
      </c>
      <c r="B49" s="463" t="s">
        <v>595</v>
      </c>
      <c r="C49" s="439">
        <f>SUM(C50:C52)</f>
        <v>0</v>
      </c>
    </row>
    <row r="50" spans="1:3" ht="12" customHeight="1">
      <c r="A50" s="473" t="s">
        <v>540</v>
      </c>
      <c r="B50" s="477" t="s">
        <v>106</v>
      </c>
      <c r="C50" s="440"/>
    </row>
    <row r="51" spans="1:3" ht="12" customHeight="1">
      <c r="A51" s="468" t="s">
        <v>541</v>
      </c>
      <c r="B51" s="478" t="s">
        <v>108</v>
      </c>
      <c r="C51" s="441"/>
    </row>
    <row r="52" spans="1:3" ht="12" customHeight="1">
      <c r="A52" s="468" t="s">
        <v>542</v>
      </c>
      <c r="B52" s="478" t="s">
        <v>110</v>
      </c>
      <c r="C52" s="441"/>
    </row>
    <row r="53" spans="1:3" ht="12" customHeight="1">
      <c r="A53" s="472" t="s">
        <v>113</v>
      </c>
      <c r="B53" s="480" t="s">
        <v>596</v>
      </c>
      <c r="C53" s="439">
        <f>SUM(C54:C58)</f>
        <v>0</v>
      </c>
    </row>
    <row r="54" spans="1:3" ht="12" customHeight="1">
      <c r="A54" s="473" t="s">
        <v>543</v>
      </c>
      <c r="B54" s="477" t="s">
        <v>116</v>
      </c>
      <c r="C54" s="441"/>
    </row>
    <row r="55" spans="1:3" ht="12" customHeight="1">
      <c r="A55" s="473" t="s">
        <v>652</v>
      </c>
      <c r="B55" s="477" t="s">
        <v>653</v>
      </c>
      <c r="C55" s="441"/>
    </row>
    <row r="56" spans="1:3" ht="12" customHeight="1">
      <c r="A56" s="473" t="s">
        <v>654</v>
      </c>
      <c r="B56" s="483" t="s">
        <v>655</v>
      </c>
      <c r="C56" s="441"/>
    </row>
    <row r="57" spans="1:3" ht="12" customHeight="1">
      <c r="A57" s="468" t="s">
        <v>544</v>
      </c>
      <c r="B57" s="478" t="s">
        <v>118</v>
      </c>
      <c r="C57" s="441"/>
    </row>
    <row r="58" spans="1:3" ht="12" customHeight="1">
      <c r="A58" s="468" t="s">
        <v>545</v>
      </c>
      <c r="B58" s="478" t="s">
        <v>120</v>
      </c>
      <c r="C58" s="441"/>
    </row>
    <row r="59" spans="1:3" ht="12" customHeight="1">
      <c r="A59" s="472" t="s">
        <v>123</v>
      </c>
      <c r="B59" s="463" t="s">
        <v>124</v>
      </c>
      <c r="C59" s="439">
        <f>+C5+C13+C19+C25+C31+C43+C49+C53</f>
        <v>2004842063</v>
      </c>
    </row>
    <row r="60" spans="1:3" ht="12" customHeight="1">
      <c r="A60" s="490" t="s">
        <v>656</v>
      </c>
      <c r="B60" s="491" t="s">
        <v>597</v>
      </c>
      <c r="C60" s="492">
        <f>SUM(C61:C63)</f>
        <v>0</v>
      </c>
    </row>
    <row r="61" spans="1:3" ht="12" customHeight="1">
      <c r="A61" s="468" t="s">
        <v>546</v>
      </c>
      <c r="B61" s="478" t="s">
        <v>674</v>
      </c>
      <c r="C61" s="441"/>
    </row>
    <row r="62" spans="1:3" ht="12" customHeight="1">
      <c r="A62" s="468" t="s">
        <v>547</v>
      </c>
      <c r="B62" s="478" t="s">
        <v>676</v>
      </c>
      <c r="C62" s="441"/>
    </row>
    <row r="63" spans="1:3" ht="12" customHeight="1">
      <c r="A63" s="468" t="s">
        <v>548</v>
      </c>
      <c r="B63" s="493" t="s">
        <v>675</v>
      </c>
      <c r="C63" s="441"/>
    </row>
    <row r="64" spans="1:3" ht="12" customHeight="1">
      <c r="A64" s="494" t="s">
        <v>657</v>
      </c>
      <c r="B64" s="461" t="s">
        <v>598</v>
      </c>
      <c r="C64" s="495"/>
    </row>
    <row r="65" spans="1:3" ht="12" customHeight="1">
      <c r="A65" s="494" t="s">
        <v>658</v>
      </c>
      <c r="B65" s="461" t="s">
        <v>599</v>
      </c>
      <c r="C65" s="495">
        <f>SUM(C66:C67)</f>
        <v>486426429</v>
      </c>
    </row>
    <row r="66" spans="1:3" ht="12" customHeight="1">
      <c r="A66" s="468" t="s">
        <v>553</v>
      </c>
      <c r="B66" s="496" t="s">
        <v>146</v>
      </c>
      <c r="C66" s="441">
        <f>518350704-31924275</f>
        <v>486426429</v>
      </c>
    </row>
    <row r="67" spans="1:3" ht="12" customHeight="1">
      <c r="A67" s="468" t="s">
        <v>554</v>
      </c>
      <c r="B67" s="496" t="s">
        <v>148</v>
      </c>
      <c r="C67" s="441"/>
    </row>
    <row r="68" spans="1:3" s="434" customFormat="1" ht="12" customHeight="1">
      <c r="A68" s="468" t="s">
        <v>549</v>
      </c>
      <c r="B68" s="496" t="s">
        <v>152</v>
      </c>
      <c r="C68" s="441">
        <v>35000000</v>
      </c>
    </row>
    <row r="69" spans="1:3" s="434" customFormat="1" ht="12" customHeight="1">
      <c r="A69" s="468" t="s">
        <v>659</v>
      </c>
      <c r="B69" s="496" t="s">
        <v>661</v>
      </c>
      <c r="C69" s="441"/>
    </row>
    <row r="70" spans="1:3" s="434" customFormat="1" ht="12" customHeight="1">
      <c r="A70" s="468" t="s">
        <v>660</v>
      </c>
      <c r="B70" s="496" t="s">
        <v>662</v>
      </c>
      <c r="C70" s="441"/>
    </row>
    <row r="71" spans="1:3" s="434" customFormat="1" ht="12" customHeight="1">
      <c r="A71" s="471" t="s">
        <v>550</v>
      </c>
      <c r="B71" s="497" t="s">
        <v>551</v>
      </c>
      <c r="C71" s="448"/>
    </row>
    <row r="72" spans="1:3" s="434" customFormat="1" ht="12" customHeight="1">
      <c r="A72" s="487" t="s">
        <v>672</v>
      </c>
      <c r="B72" s="489" t="s">
        <v>673</v>
      </c>
      <c r="C72" s="444">
        <f>SUM(C60+C64+C65+C68)</f>
        <v>521426429</v>
      </c>
    </row>
    <row r="73" spans="1:3" ht="12" customHeight="1">
      <c r="A73" s="486" t="s">
        <v>663</v>
      </c>
      <c r="B73" s="480" t="s">
        <v>600</v>
      </c>
      <c r="C73" s="439"/>
    </row>
    <row r="74" spans="1:3" ht="13.5" customHeight="1">
      <c r="A74" s="486" t="s">
        <v>664</v>
      </c>
      <c r="B74" s="480" t="s">
        <v>168</v>
      </c>
      <c r="C74" s="444"/>
    </row>
    <row r="75" spans="1:3" ht="13.5" customHeight="1">
      <c r="A75" s="486" t="s">
        <v>665</v>
      </c>
      <c r="B75" s="480" t="s">
        <v>552</v>
      </c>
      <c r="C75" s="444"/>
    </row>
    <row r="76" spans="1:3" ht="15.75" customHeight="1">
      <c r="A76" s="486" t="s">
        <v>247</v>
      </c>
      <c r="B76" s="484" t="s">
        <v>666</v>
      </c>
      <c r="C76" s="439">
        <f>SUM(C72:C75)</f>
        <v>521426429</v>
      </c>
    </row>
    <row r="77" spans="1:3" ht="16.5" customHeight="1">
      <c r="A77" s="488" t="s">
        <v>266</v>
      </c>
      <c r="B77" s="485" t="s">
        <v>667</v>
      </c>
      <c r="C77" s="439">
        <f>+C59+C76</f>
        <v>2526268492</v>
      </c>
    </row>
    <row r="78" spans="1:3" ht="54" customHeight="1">
      <c r="A78" s="427"/>
      <c r="B78" s="428"/>
      <c r="C78" s="18"/>
    </row>
    <row r="79" spans="1:3" ht="16.5" customHeight="1">
      <c r="A79" s="899" t="s">
        <v>173</v>
      </c>
      <c r="B79" s="899"/>
      <c r="C79" s="899"/>
    </row>
    <row r="80" spans="1:3" s="429" customFormat="1" ht="16.5" customHeight="1">
      <c r="A80" s="901" t="s">
        <v>174</v>
      </c>
      <c r="B80" s="901"/>
      <c r="C80" s="19" t="s">
        <v>791</v>
      </c>
    </row>
    <row r="81" spans="1:3" ht="37.5" customHeight="1">
      <c r="A81" s="437" t="s">
        <v>11</v>
      </c>
      <c r="B81" s="451" t="s">
        <v>175</v>
      </c>
      <c r="C81" s="437" t="s">
        <v>896</v>
      </c>
    </row>
    <row r="82" spans="1:3" ht="12" customHeight="1">
      <c r="A82" s="437">
        <v>1</v>
      </c>
      <c r="B82" s="451">
        <v>2</v>
      </c>
      <c r="C82" s="437">
        <v>3</v>
      </c>
    </row>
    <row r="83" spans="1:3" ht="12" customHeight="1">
      <c r="A83" s="466" t="s">
        <v>13</v>
      </c>
      <c r="B83" s="452" t="s">
        <v>601</v>
      </c>
      <c r="C83" s="446">
        <f>SUM(C84:C88)</f>
        <v>1268171097</v>
      </c>
    </row>
    <row r="84" spans="1:3" ht="12" customHeight="1">
      <c r="A84" s="467" t="s">
        <v>555</v>
      </c>
      <c r="B84" s="453" t="s">
        <v>177</v>
      </c>
      <c r="C84" s="447">
        <f>689658382-3862400</f>
        <v>685795982</v>
      </c>
    </row>
    <row r="85" spans="1:3" ht="12" customHeight="1">
      <c r="A85" s="468" t="s">
        <v>556</v>
      </c>
      <c r="B85" s="445" t="s">
        <v>178</v>
      </c>
      <c r="C85" s="441">
        <f>104120265-548912</f>
        <v>103571353</v>
      </c>
    </row>
    <row r="86" spans="1:3" ht="12" customHeight="1">
      <c r="A86" s="468" t="s">
        <v>557</v>
      </c>
      <c r="B86" s="445" t="s">
        <v>179</v>
      </c>
      <c r="C86" s="443">
        <f>397923393-565861</f>
        <v>397357532</v>
      </c>
    </row>
    <row r="87" spans="1:3" ht="12" customHeight="1">
      <c r="A87" s="468" t="s">
        <v>558</v>
      </c>
      <c r="B87" s="445" t="s">
        <v>180</v>
      </c>
      <c r="C87" s="443">
        <v>65519143</v>
      </c>
    </row>
    <row r="88" spans="1:3" ht="12" customHeight="1">
      <c r="A88" s="468" t="s">
        <v>559</v>
      </c>
      <c r="B88" s="710" t="s">
        <v>182</v>
      </c>
      <c r="C88" s="443">
        <f>SUM(C90:C101)</f>
        <v>15927087</v>
      </c>
    </row>
    <row r="89" spans="1:3" ht="12" customHeight="1">
      <c r="A89" s="468" t="s">
        <v>621</v>
      </c>
      <c r="B89" s="710" t="s">
        <v>620</v>
      </c>
      <c r="C89" s="443"/>
    </row>
    <row r="90" spans="1:3" ht="12" customHeight="1">
      <c r="A90" s="468" t="s">
        <v>561</v>
      </c>
      <c r="B90" s="445" t="s">
        <v>619</v>
      </c>
      <c r="C90" s="443">
        <v>3660087</v>
      </c>
    </row>
    <row r="91" spans="1:3" ht="12" customHeight="1">
      <c r="A91" s="468" t="s">
        <v>560</v>
      </c>
      <c r="B91" s="454" t="s">
        <v>622</v>
      </c>
      <c r="C91" s="443"/>
    </row>
    <row r="92" spans="1:3" ht="12" customHeight="1">
      <c r="A92" s="468" t="s">
        <v>562</v>
      </c>
      <c r="B92" s="455" t="s">
        <v>623</v>
      </c>
      <c r="C92" s="443"/>
    </row>
    <row r="93" spans="1:3" ht="12" customHeight="1">
      <c r="A93" s="468" t="s">
        <v>563</v>
      </c>
      <c r="B93" s="455" t="s">
        <v>624</v>
      </c>
      <c r="C93" s="443"/>
    </row>
    <row r="94" spans="1:3" ht="12" customHeight="1">
      <c r="A94" s="468" t="s">
        <v>564</v>
      </c>
      <c r="B94" s="454" t="s">
        <v>191</v>
      </c>
      <c r="C94" s="443">
        <v>2267000</v>
      </c>
    </row>
    <row r="95" spans="1:3" ht="12" customHeight="1">
      <c r="A95" s="468" t="s">
        <v>565</v>
      </c>
      <c r="B95" s="454" t="s">
        <v>625</v>
      </c>
      <c r="C95" s="443"/>
    </row>
    <row r="96" spans="1:3" ht="12" customHeight="1">
      <c r="A96" s="468" t="s">
        <v>566</v>
      </c>
      <c r="B96" s="455" t="s">
        <v>626</v>
      </c>
      <c r="C96" s="443"/>
    </row>
    <row r="97" spans="1:3" ht="12" customHeight="1">
      <c r="A97" s="469" t="s">
        <v>567</v>
      </c>
      <c r="B97" s="456" t="s">
        <v>197</v>
      </c>
      <c r="C97" s="443"/>
    </row>
    <row r="98" spans="1:3" ht="12" customHeight="1">
      <c r="A98" s="468" t="s">
        <v>568</v>
      </c>
      <c r="B98" s="456" t="s">
        <v>199</v>
      </c>
      <c r="C98" s="443"/>
    </row>
    <row r="99" spans="1:3" ht="12" customHeight="1">
      <c r="A99" s="470" t="s">
        <v>615</v>
      </c>
      <c r="B99" s="456" t="s">
        <v>618</v>
      </c>
      <c r="C99" s="443"/>
    </row>
    <row r="100" spans="1:3" ht="12" customHeight="1">
      <c r="A100" s="470" t="s">
        <v>569</v>
      </c>
      <c r="B100" s="456" t="s">
        <v>201</v>
      </c>
      <c r="C100" s="443"/>
    </row>
    <row r="101" spans="1:3" ht="12" customHeight="1">
      <c r="A101" s="471" t="s">
        <v>617</v>
      </c>
      <c r="B101" s="457" t="s">
        <v>616</v>
      </c>
      <c r="C101" s="448">
        <v>10000000</v>
      </c>
    </row>
    <row r="102" spans="1:3" ht="12" customHeight="1">
      <c r="A102" s="472" t="s">
        <v>27</v>
      </c>
      <c r="B102" s="458" t="s">
        <v>602</v>
      </c>
      <c r="C102" s="439">
        <f>+C103+C104+C105</f>
        <v>1266129433</v>
      </c>
    </row>
    <row r="103" spans="1:3" ht="12" customHeight="1">
      <c r="A103" s="473" t="s">
        <v>570</v>
      </c>
      <c r="B103" s="445" t="s">
        <v>203</v>
      </c>
      <c r="C103" s="440">
        <f>842182305-63500</f>
        <v>842118805</v>
      </c>
    </row>
    <row r="104" spans="1:3" ht="12" customHeight="1">
      <c r="A104" s="473" t="s">
        <v>571</v>
      </c>
      <c r="B104" s="459" t="s">
        <v>205</v>
      </c>
      <c r="C104" s="441">
        <v>424010628</v>
      </c>
    </row>
    <row r="105" spans="1:3" ht="12" customHeight="1">
      <c r="A105" s="473" t="s">
        <v>572</v>
      </c>
      <c r="B105" s="460" t="s">
        <v>627</v>
      </c>
      <c r="C105" s="441">
        <f>SUM(C106:C114)</f>
        <v>0</v>
      </c>
    </row>
    <row r="106" spans="1:3" ht="12" customHeight="1">
      <c r="A106" s="473" t="s">
        <v>573</v>
      </c>
      <c r="B106" s="461" t="s">
        <v>628</v>
      </c>
      <c r="C106" s="441"/>
    </row>
    <row r="107" spans="1:3" ht="12" customHeight="1">
      <c r="A107" s="473" t="s">
        <v>574</v>
      </c>
      <c r="B107" s="462" t="s">
        <v>210</v>
      </c>
      <c r="C107" s="441"/>
    </row>
    <row r="108" spans="1:3" ht="12.75">
      <c r="A108" s="473" t="s">
        <v>575</v>
      </c>
      <c r="B108" s="455" t="s">
        <v>189</v>
      </c>
      <c r="C108" s="441"/>
    </row>
    <row r="109" spans="1:3" ht="12" customHeight="1">
      <c r="A109" s="473" t="s">
        <v>576</v>
      </c>
      <c r="B109" s="455" t="s">
        <v>213</v>
      </c>
      <c r="C109" s="441"/>
    </row>
    <row r="110" spans="1:3" ht="12" customHeight="1">
      <c r="A110" s="473" t="s">
        <v>577</v>
      </c>
      <c r="B110" s="455" t="s">
        <v>215</v>
      </c>
      <c r="C110" s="441"/>
    </row>
    <row r="111" spans="1:3" ht="12" customHeight="1">
      <c r="A111" s="473" t="s">
        <v>578</v>
      </c>
      <c r="B111" s="455" t="s">
        <v>195</v>
      </c>
      <c r="C111" s="441"/>
    </row>
    <row r="112" spans="1:3" ht="12" customHeight="1">
      <c r="A112" s="473" t="s">
        <v>579</v>
      </c>
      <c r="B112" s="455" t="s">
        <v>218</v>
      </c>
      <c r="C112" s="441"/>
    </row>
    <row r="113" spans="1:3" ht="12" customHeight="1">
      <c r="A113" s="468" t="s">
        <v>630</v>
      </c>
      <c r="B113" s="455" t="s">
        <v>629</v>
      </c>
      <c r="C113" s="443"/>
    </row>
    <row r="114" spans="1:3" ht="12.75">
      <c r="A114" s="469" t="s">
        <v>580</v>
      </c>
      <c r="B114" s="455" t="s">
        <v>220</v>
      </c>
      <c r="C114" s="443"/>
    </row>
    <row r="115" spans="1:3" ht="12" customHeight="1">
      <c r="A115" s="472" t="s">
        <v>41</v>
      </c>
      <c r="B115" s="463" t="s">
        <v>225</v>
      </c>
      <c r="C115" s="439">
        <f>+C83+C102</f>
        <v>2534300530</v>
      </c>
    </row>
    <row r="116" spans="1:3" ht="12" customHeight="1">
      <c r="A116" s="499" t="s">
        <v>631</v>
      </c>
      <c r="B116" s="500" t="s">
        <v>603</v>
      </c>
      <c r="C116" s="501">
        <f>+C117+C118+C119</f>
        <v>0</v>
      </c>
    </row>
    <row r="117" spans="1:3" ht="12" customHeight="1">
      <c r="A117" s="502" t="s">
        <v>581</v>
      </c>
      <c r="B117" s="503" t="s">
        <v>680</v>
      </c>
      <c r="C117" s="498"/>
    </row>
    <row r="118" spans="1:3" ht="12" customHeight="1">
      <c r="A118" s="502" t="s">
        <v>582</v>
      </c>
      <c r="B118" s="503" t="s">
        <v>681</v>
      </c>
      <c r="C118" s="498"/>
    </row>
    <row r="119" spans="1:3" ht="12" customHeight="1">
      <c r="A119" s="502" t="s">
        <v>583</v>
      </c>
      <c r="B119" s="503" t="s">
        <v>682</v>
      </c>
      <c r="C119" s="498"/>
    </row>
    <row r="120" spans="1:3" ht="12.75">
      <c r="A120" s="504" t="s">
        <v>632</v>
      </c>
      <c r="B120" s="503" t="s">
        <v>679</v>
      </c>
      <c r="C120" s="505"/>
    </row>
    <row r="121" spans="1:3" ht="12" customHeight="1">
      <c r="A121" s="504" t="s">
        <v>633</v>
      </c>
      <c r="B121" s="503" t="s">
        <v>237</v>
      </c>
      <c r="C121" s="505">
        <f>+C122+C124+C125</f>
        <v>35000000</v>
      </c>
    </row>
    <row r="122" spans="1:3" ht="12" customHeight="1">
      <c r="A122" s="502" t="s">
        <v>584</v>
      </c>
      <c r="B122" s="503" t="s">
        <v>238</v>
      </c>
      <c r="C122" s="498">
        <v>35000000</v>
      </c>
    </row>
    <row r="123" spans="1:3" ht="12" customHeight="1">
      <c r="A123" s="502" t="s">
        <v>634</v>
      </c>
      <c r="B123" s="503" t="s">
        <v>635</v>
      </c>
      <c r="C123" s="498"/>
    </row>
    <row r="124" spans="1:3" ht="12" customHeight="1">
      <c r="A124" s="502" t="s">
        <v>586</v>
      </c>
      <c r="B124" s="503" t="s">
        <v>239</v>
      </c>
      <c r="C124" s="498"/>
    </row>
    <row r="125" spans="1:3" ht="12" customHeight="1">
      <c r="A125" s="506" t="s">
        <v>585</v>
      </c>
      <c r="B125" s="507" t="s">
        <v>240</v>
      </c>
      <c r="C125" s="508"/>
    </row>
    <row r="126" spans="1:3" ht="12" customHeight="1">
      <c r="A126" s="474" t="s">
        <v>677</v>
      </c>
      <c r="B126" s="464" t="s">
        <v>678</v>
      </c>
      <c r="C126" s="450">
        <f>SUM(C116+C121)</f>
        <v>35000000</v>
      </c>
    </row>
    <row r="127" spans="1:3" ht="12" customHeight="1">
      <c r="A127" s="472" t="s">
        <v>636</v>
      </c>
      <c r="B127" s="463" t="s">
        <v>604</v>
      </c>
      <c r="C127" s="449"/>
    </row>
    <row r="128" spans="1:3" s="432" customFormat="1" ht="12" customHeight="1">
      <c r="A128" s="474" t="s">
        <v>637</v>
      </c>
      <c r="B128" s="464" t="s">
        <v>587</v>
      </c>
      <c r="C128" s="450"/>
    </row>
    <row r="129" spans="1:3" s="432" customFormat="1" ht="12" customHeight="1">
      <c r="A129" s="474" t="s">
        <v>638</v>
      </c>
      <c r="B129" s="464" t="s">
        <v>588</v>
      </c>
      <c r="C129" s="450"/>
    </row>
    <row r="130" spans="1:9" ht="15" customHeight="1">
      <c r="A130" s="472" t="s">
        <v>224</v>
      </c>
      <c r="B130" s="463" t="s">
        <v>668</v>
      </c>
      <c r="C130" s="449">
        <f>SUM(C126:C129)</f>
        <v>35000000</v>
      </c>
      <c r="F130" s="433"/>
      <c r="G130" s="434"/>
      <c r="H130" s="434"/>
      <c r="I130" s="434"/>
    </row>
    <row r="131" spans="1:3" ht="12.75" customHeight="1">
      <c r="A131" s="475" t="s">
        <v>69</v>
      </c>
      <c r="B131" s="465" t="s">
        <v>669</v>
      </c>
      <c r="C131" s="449">
        <f>+C115+C130</f>
        <v>2569300530</v>
      </c>
    </row>
    <row r="132" ht="11.25" customHeight="1">
      <c r="C132" s="509"/>
    </row>
    <row r="133" spans="1:3" ht="12.75">
      <c r="A133" s="902" t="s">
        <v>249</v>
      </c>
      <c r="B133" s="902"/>
      <c r="C133" s="902"/>
    </row>
    <row r="134" spans="1:3" ht="15" customHeight="1">
      <c r="A134" s="900" t="s">
        <v>250</v>
      </c>
      <c r="B134" s="900"/>
      <c r="C134" s="2" t="s">
        <v>791</v>
      </c>
    </row>
    <row r="135" spans="1:4" ht="13.5" customHeight="1">
      <c r="A135" s="426">
        <v>1</v>
      </c>
      <c r="B135" s="431" t="s">
        <v>251</v>
      </c>
      <c r="C135" s="7">
        <f>+C59-C115</f>
        <v>-529458467</v>
      </c>
      <c r="D135" s="436"/>
    </row>
    <row r="136" spans="1:3" ht="27.75" customHeight="1">
      <c r="A136" s="426" t="s">
        <v>27</v>
      </c>
      <c r="B136" s="431" t="s">
        <v>252</v>
      </c>
      <c r="C136" s="7">
        <f>+C76-C130</f>
        <v>486426429</v>
      </c>
    </row>
  </sheetData>
  <sheetProtection selectLockedCells="1" selectUnlockedCells="1"/>
  <mergeCells count="6">
    <mergeCell ref="A133:C133"/>
    <mergeCell ref="A134:B134"/>
    <mergeCell ref="A1:C1"/>
    <mergeCell ref="A2:B2"/>
    <mergeCell ref="A79:C79"/>
    <mergeCell ref="A80:B80"/>
  </mergeCells>
  <printOptions horizontalCentered="1"/>
  <pageMargins left="0.7874015748031497" right="0.5905511811023623" top="0.9055118110236221" bottom="0.8661417322834646" header="0.31496062992125984" footer="0.5118110236220472"/>
  <pageSetup horizontalDpi="300" verticalDpi="300" orientation="portrait" paperSize="9" scale="65" r:id="rId1"/>
  <headerFooter alignWithMargins="0">
    <oddHeader>&amp;C&amp;"Times New Roman CE,Félkövér"&amp;12Létavértes Városi Önkormányzat
2023. ÉVI KÖLTSÉGVETÉS
KÖTELEZŐ FELADATAINAK MÉRLEGE &amp;R&amp;"Times New Roman CE,Félkövér dőlt"&amp;11 
1.2. melléklet a 3/2023 (II.15.) önkormányzati rendelethez</oddHeader>
  </headerFooter>
  <rowBreaks count="1" manualBreakCount="1">
    <brk id="7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79.1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987</v>
      </c>
    </row>
    <row r="2" spans="1:3" s="223" customFormat="1" ht="25.5" customHeight="1">
      <c r="A2" s="171" t="s">
        <v>373</v>
      </c>
      <c r="B2" s="172" t="s">
        <v>374</v>
      </c>
      <c r="C2" s="222" t="s">
        <v>375</v>
      </c>
    </row>
    <row r="3" spans="1:3" s="223" customFormat="1" ht="12.75" customHeight="1">
      <c r="A3" s="224" t="s">
        <v>363</v>
      </c>
      <c r="B3" s="176" t="s">
        <v>402</v>
      </c>
      <c r="C3" s="225" t="s">
        <v>403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0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/>
    </row>
    <row r="40" spans="1:3" s="235" customFormat="1" ht="15" customHeight="1">
      <c r="A40" s="241" t="s">
        <v>247</v>
      </c>
      <c r="B40" s="242" t="s">
        <v>392</v>
      </c>
      <c r="C40" s="211">
        <f>+C35+C36</f>
        <v>0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0</v>
      </c>
    </row>
    <row r="45" spans="1:3" ht="12" customHeight="1">
      <c r="A45" s="234" t="s">
        <v>555</v>
      </c>
      <c r="B45" s="39" t="s">
        <v>177</v>
      </c>
      <c r="C45" s="71"/>
    </row>
    <row r="46" spans="1:3" ht="12" customHeight="1">
      <c r="A46" s="234" t="s">
        <v>556</v>
      </c>
      <c r="B46" s="25" t="s">
        <v>178</v>
      </c>
      <c r="C46" s="75"/>
    </row>
    <row r="47" spans="1:3" ht="12" customHeight="1">
      <c r="A47" s="234" t="s">
        <v>557</v>
      </c>
      <c r="B47" s="25" t="s">
        <v>179</v>
      </c>
      <c r="C47" s="75"/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0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2023. évi költségvetése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0.625" style="218" customWidth="1"/>
    <col min="2" max="2" width="61.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988</v>
      </c>
    </row>
    <row r="2" spans="1:3" s="223" customFormat="1" ht="25.5" customHeight="1">
      <c r="A2" s="247" t="s">
        <v>373</v>
      </c>
      <c r="B2" s="401" t="s">
        <v>797</v>
      </c>
      <c r="C2" s="222" t="s">
        <v>401</v>
      </c>
    </row>
    <row r="3" spans="1:3" s="223" customFormat="1" ht="12.75" customHeight="1">
      <c r="A3" s="224" t="s">
        <v>363</v>
      </c>
      <c r="B3" s="176" t="s">
        <v>364</v>
      </c>
      <c r="C3" s="225" t="s">
        <v>362</v>
      </c>
    </row>
    <row r="4" spans="1:3" s="226" customFormat="1" ht="15.75" customHeight="1">
      <c r="A4" s="178"/>
      <c r="B4" s="178"/>
      <c r="C4" s="179" t="s">
        <v>795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32234094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>
        <v>12704898</v>
      </c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>
        <v>13445714</v>
      </c>
    </row>
    <row r="14" spans="1:3" s="231" customFormat="1" ht="12" customHeight="1">
      <c r="A14" s="234" t="s">
        <v>528</v>
      </c>
      <c r="B14" s="25" t="s">
        <v>377</v>
      </c>
      <c r="C14" s="75">
        <v>6083482</v>
      </c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904000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>
        <v>904000</v>
      </c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33138094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538013515</v>
      </c>
    </row>
    <row r="37" spans="1:3" s="231" customFormat="1" ht="12" customHeight="1">
      <c r="A37" s="237" t="s">
        <v>553</v>
      </c>
      <c r="B37" s="39" t="s">
        <v>300</v>
      </c>
      <c r="C37" s="71">
        <v>2297497</v>
      </c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535716018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571151609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565426357</v>
      </c>
    </row>
    <row r="45" spans="1:3" ht="12" customHeight="1">
      <c r="A45" s="234" t="s">
        <v>555</v>
      </c>
      <c r="B45" s="39" t="s">
        <v>177</v>
      </c>
      <c r="C45" s="71">
        <v>347097694</v>
      </c>
    </row>
    <row r="46" spans="1:3" ht="12" customHeight="1">
      <c r="A46" s="234" t="s">
        <v>556</v>
      </c>
      <c r="B46" s="25" t="s">
        <v>178</v>
      </c>
      <c r="C46" s="75">
        <v>55084585</v>
      </c>
    </row>
    <row r="47" spans="1:3" ht="12" customHeight="1">
      <c r="A47" s="234" t="s">
        <v>557</v>
      </c>
      <c r="B47" s="25" t="s">
        <v>179</v>
      </c>
      <c r="C47" s="75">
        <v>163244078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5725252</v>
      </c>
    </row>
    <row r="51" spans="1:3" s="244" customFormat="1" ht="12" customHeight="1">
      <c r="A51" s="234" t="s">
        <v>570</v>
      </c>
      <c r="B51" s="39" t="s">
        <v>203</v>
      </c>
      <c r="C51" s="71">
        <v>3975252</v>
      </c>
    </row>
    <row r="52" spans="1:3" ht="12" customHeight="1">
      <c r="A52" s="234" t="s">
        <v>571</v>
      </c>
      <c r="B52" s="25" t="s">
        <v>205</v>
      </c>
      <c r="C52" s="75">
        <v>1750000</v>
      </c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571151609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0.50390625" style="218" customWidth="1"/>
    <col min="2" max="2" width="66.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989</v>
      </c>
    </row>
    <row r="2" spans="1:3" s="223" customFormat="1" ht="25.5" customHeight="1">
      <c r="A2" s="171" t="s">
        <v>373</v>
      </c>
      <c r="B2" s="172" t="s">
        <v>797</v>
      </c>
      <c r="C2" s="222" t="s">
        <v>401</v>
      </c>
    </row>
    <row r="3" spans="1:3" s="223" customFormat="1" ht="12.75" customHeight="1">
      <c r="A3" s="224" t="s">
        <v>363</v>
      </c>
      <c r="B3" s="176" t="s">
        <v>398</v>
      </c>
      <c r="C3" s="225" t="s">
        <v>375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16093554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>
        <v>13445714</v>
      </c>
    </row>
    <row r="14" spans="1:3" s="231" customFormat="1" ht="12" customHeight="1">
      <c r="A14" s="234" t="s">
        <v>528</v>
      </c>
      <c r="B14" s="25" t="s">
        <v>377</v>
      </c>
      <c r="C14" s="75">
        <v>2647840</v>
      </c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904000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>
        <v>904000</v>
      </c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16997554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514934447</v>
      </c>
    </row>
    <row r="37" spans="1:3" s="231" customFormat="1" ht="12" customHeight="1">
      <c r="A37" s="237" t="s">
        <v>553</v>
      </c>
      <c r="B37" s="39" t="s">
        <v>300</v>
      </c>
      <c r="C37" s="71">
        <v>2297497</v>
      </c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512636950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531932001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526206749</v>
      </c>
    </row>
    <row r="45" spans="1:3" ht="12" customHeight="1">
      <c r="A45" s="234" t="s">
        <v>555</v>
      </c>
      <c r="B45" s="39" t="s">
        <v>177</v>
      </c>
      <c r="C45" s="71">
        <v>335907388</v>
      </c>
    </row>
    <row r="46" spans="1:3" ht="12" customHeight="1">
      <c r="A46" s="234" t="s">
        <v>556</v>
      </c>
      <c r="B46" s="25" t="s">
        <v>178</v>
      </c>
      <c r="C46" s="75">
        <v>53535386</v>
      </c>
    </row>
    <row r="47" spans="1:3" ht="12" customHeight="1">
      <c r="A47" s="234" t="s">
        <v>557</v>
      </c>
      <c r="B47" s="25" t="s">
        <v>179</v>
      </c>
      <c r="C47" s="75">
        <v>136763975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5725252</v>
      </c>
    </row>
    <row r="51" spans="1:3" s="244" customFormat="1" ht="12" customHeight="1">
      <c r="A51" s="234" t="s">
        <v>570</v>
      </c>
      <c r="B51" s="39" t="s">
        <v>203</v>
      </c>
      <c r="C51" s="71">
        <v>3975252</v>
      </c>
    </row>
    <row r="52" spans="1:3" ht="12" customHeight="1">
      <c r="A52" s="234" t="s">
        <v>571</v>
      </c>
      <c r="B52" s="25" t="s">
        <v>205</v>
      </c>
      <c r="C52" s="75">
        <v>1750000</v>
      </c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531932001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79.1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990</v>
      </c>
    </row>
    <row r="2" spans="1:3" s="223" customFormat="1" ht="25.5" customHeight="1">
      <c r="A2" s="171" t="s">
        <v>373</v>
      </c>
      <c r="B2" s="172" t="s">
        <v>797</v>
      </c>
      <c r="C2" s="222" t="s">
        <v>401</v>
      </c>
    </row>
    <row r="3" spans="1:3" s="223" customFormat="1" ht="12.75" customHeight="1">
      <c r="A3" s="224" t="s">
        <v>363</v>
      </c>
      <c r="B3" s="176" t="s">
        <v>400</v>
      </c>
      <c r="C3" s="225" t="s">
        <v>401</v>
      </c>
    </row>
    <row r="4" spans="1:3" s="226" customFormat="1" ht="15.75" customHeight="1">
      <c r="A4" s="178"/>
      <c r="B4" s="815" t="s">
        <v>904</v>
      </c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16140540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>
        <v>12704898</v>
      </c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>
        <v>3435642</v>
      </c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16140540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23079068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23079068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39219608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39219608</v>
      </c>
    </row>
    <row r="45" spans="1:3" ht="12" customHeight="1">
      <c r="A45" s="234" t="s">
        <v>555</v>
      </c>
      <c r="B45" s="39" t="s">
        <v>177</v>
      </c>
      <c r="C45" s="71">
        <v>11190306</v>
      </c>
    </row>
    <row r="46" spans="1:3" ht="12" customHeight="1">
      <c r="A46" s="234" t="s">
        <v>556</v>
      </c>
      <c r="B46" s="25" t="s">
        <v>178</v>
      </c>
      <c r="C46" s="75">
        <v>1549199</v>
      </c>
    </row>
    <row r="47" spans="1:3" ht="12" customHeight="1">
      <c r="A47" s="234" t="s">
        <v>557</v>
      </c>
      <c r="B47" s="25" t="s">
        <v>179</v>
      </c>
      <c r="C47" s="75">
        <v>26480103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39219608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2023. évi költségvetés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79.1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0</v>
      </c>
    </row>
    <row r="2" spans="1:3" s="223" customFormat="1" ht="25.5" customHeight="1">
      <c r="A2" s="171" t="s">
        <v>373</v>
      </c>
      <c r="B2" s="172" t="s">
        <v>797</v>
      </c>
      <c r="C2" s="222" t="s">
        <v>401</v>
      </c>
    </row>
    <row r="3" spans="1:3" s="223" customFormat="1" ht="12.75" customHeight="1">
      <c r="A3" s="224" t="s">
        <v>363</v>
      </c>
      <c r="B3" s="176" t="s">
        <v>402</v>
      </c>
      <c r="C3" s="225" t="s">
        <v>403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0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/>
    </row>
    <row r="40" spans="1:3" s="235" customFormat="1" ht="15" customHeight="1">
      <c r="A40" s="241" t="s">
        <v>247</v>
      </c>
      <c r="B40" s="242" t="s">
        <v>392</v>
      </c>
      <c r="C40" s="211">
        <f>+C35+C36</f>
        <v>0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0</v>
      </c>
    </row>
    <row r="45" spans="1:3" ht="12" customHeight="1">
      <c r="A45" s="234" t="s">
        <v>555</v>
      </c>
      <c r="B45" s="39" t="s">
        <v>177</v>
      </c>
      <c r="C45" s="71"/>
    </row>
    <row r="46" spans="1:3" ht="12" customHeight="1">
      <c r="A46" s="234" t="s">
        <v>556</v>
      </c>
      <c r="B46" s="25" t="s">
        <v>178</v>
      </c>
      <c r="C46" s="75"/>
    </row>
    <row r="47" spans="1:3" ht="12" customHeight="1">
      <c r="A47" s="234" t="s">
        <v>557</v>
      </c>
      <c r="B47" s="25" t="s">
        <v>179</v>
      </c>
      <c r="C47" s="75"/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0</v>
      </c>
    </row>
    <row r="56" ht="12.75" customHeight="1">
      <c r="C56" s="246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2023. évi költségvetés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66.00390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1</v>
      </c>
    </row>
    <row r="2" spans="1:3" s="223" customFormat="1" ht="25.5" customHeight="1">
      <c r="A2" s="247" t="s">
        <v>373</v>
      </c>
      <c r="B2" s="401" t="s">
        <v>404</v>
      </c>
      <c r="C2" s="222" t="s">
        <v>403</v>
      </c>
    </row>
    <row r="3" spans="1:3" s="223" customFormat="1" ht="12.75" customHeight="1">
      <c r="A3" s="224" t="s">
        <v>363</v>
      </c>
      <c r="B3" s="176" t="s">
        <v>364</v>
      </c>
      <c r="C3" s="225" t="s">
        <v>362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2447018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>
        <v>2267242</v>
      </c>
    </row>
    <row r="11" spans="1:3" s="231" customFormat="1" ht="12" customHeight="1">
      <c r="A11" s="234" t="s">
        <v>525</v>
      </c>
      <c r="B11" s="25" t="s">
        <v>76</v>
      </c>
      <c r="C11" s="75">
        <v>179776</v>
      </c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2447018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58426050</v>
      </c>
    </row>
    <row r="37" spans="1:3" s="231" customFormat="1" ht="12" customHeight="1">
      <c r="A37" s="237" t="s">
        <v>553</v>
      </c>
      <c r="B37" s="39" t="s">
        <v>300</v>
      </c>
      <c r="C37" s="71">
        <v>1882178</v>
      </c>
    </row>
    <row r="38" spans="1:3" s="231" customFormat="1" ht="12" customHeight="1">
      <c r="A38" s="237" t="s">
        <v>554</v>
      </c>
      <c r="B38" s="25" t="s">
        <v>390</v>
      </c>
      <c r="C38" s="75"/>
    </row>
    <row r="39" spans="1:3" s="235" customFormat="1" ht="12" customHeight="1">
      <c r="A39" s="234" t="s">
        <v>660</v>
      </c>
      <c r="B39" s="238" t="s">
        <v>391</v>
      </c>
      <c r="C39" s="87">
        <v>56543872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60873068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60318675</v>
      </c>
    </row>
    <row r="45" spans="1:3" ht="12" customHeight="1">
      <c r="A45" s="234" t="s">
        <v>555</v>
      </c>
      <c r="B45" s="39" t="s">
        <v>177</v>
      </c>
      <c r="C45" s="71">
        <v>27128704</v>
      </c>
    </row>
    <row r="46" spans="1:3" ht="12" customHeight="1">
      <c r="A46" s="234" t="s">
        <v>556</v>
      </c>
      <c r="B46" s="25" t="s">
        <v>178</v>
      </c>
      <c r="C46" s="75">
        <v>4848932</v>
      </c>
    </row>
    <row r="47" spans="1:3" ht="12" customHeight="1">
      <c r="A47" s="234" t="s">
        <v>557</v>
      </c>
      <c r="B47" s="25" t="s">
        <v>179</v>
      </c>
      <c r="C47" s="75">
        <v>28341039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554393</v>
      </c>
    </row>
    <row r="51" spans="1:3" s="244" customFormat="1" ht="12" customHeight="1">
      <c r="A51" s="234" t="s">
        <v>570</v>
      </c>
      <c r="B51" s="39" t="s">
        <v>203</v>
      </c>
      <c r="C51" s="71">
        <v>554393</v>
      </c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60873068</v>
      </c>
    </row>
    <row r="56" ht="12.75" customHeight="1">
      <c r="C56" s="24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7"/>
  <sheetViews>
    <sheetView view="pageLayout" workbookViewId="0" topLeftCell="A1">
      <selection activeCell="C2" sqref="C2"/>
    </sheetView>
  </sheetViews>
  <sheetFormatPr defaultColWidth="9.00390625" defaultRowHeight="12.75"/>
  <cols>
    <col min="1" max="1" width="10.375" style="218" customWidth="1"/>
    <col min="2" max="2" width="59.37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/>
      <c r="B1"/>
      <c r="C1"/>
    </row>
    <row r="2" spans="1:3" s="223" customFormat="1" ht="14.25" customHeight="1">
      <c r="A2" s="167"/>
      <c r="B2" s="168"/>
      <c r="C2" s="220" t="s">
        <v>2</v>
      </c>
    </row>
    <row r="3" spans="1:3" s="223" customFormat="1" ht="48">
      <c r="A3" s="171" t="s">
        <v>373</v>
      </c>
      <c r="B3" s="172" t="s">
        <v>405</v>
      </c>
      <c r="C3" s="222" t="s">
        <v>403</v>
      </c>
    </row>
    <row r="4" spans="1:3" s="226" customFormat="1" ht="15.75" customHeight="1">
      <c r="A4" s="224" t="s">
        <v>363</v>
      </c>
      <c r="B4" s="176" t="s">
        <v>398</v>
      </c>
      <c r="C4" s="225" t="s">
        <v>375</v>
      </c>
    </row>
    <row r="5" spans="1:3" ht="13.5">
      <c r="A5" s="178"/>
      <c r="B5" s="178"/>
      <c r="C5" s="179" t="s">
        <v>795</v>
      </c>
    </row>
    <row r="6" spans="1:3" s="228" customFormat="1" ht="12.75" customHeight="1">
      <c r="A6" s="181" t="s">
        <v>365</v>
      </c>
      <c r="B6" s="182" t="s">
        <v>366</v>
      </c>
      <c r="C6" s="227" t="s">
        <v>367</v>
      </c>
    </row>
    <row r="7" spans="1:3" s="228" customFormat="1" ht="15.75" customHeight="1">
      <c r="A7" s="184">
        <v>1</v>
      </c>
      <c r="B7" s="185">
        <v>2</v>
      </c>
      <c r="C7" s="186">
        <v>3</v>
      </c>
    </row>
    <row r="8" spans="1:3" s="231" customFormat="1" ht="12" customHeight="1">
      <c r="A8" s="188"/>
      <c r="B8" s="189" t="s">
        <v>255</v>
      </c>
      <c r="C8" s="229"/>
    </row>
    <row r="9" spans="1:3" s="231" customFormat="1" ht="12" customHeight="1">
      <c r="A9" s="184" t="s">
        <v>13</v>
      </c>
      <c r="B9" s="230" t="s">
        <v>376</v>
      </c>
      <c r="C9" s="84">
        <f>SUM(C10:C19)</f>
        <v>2447018</v>
      </c>
    </row>
    <row r="10" spans="1:3" s="231" customFormat="1" ht="12" customHeight="1">
      <c r="A10" s="232" t="s">
        <v>523</v>
      </c>
      <c r="B10" s="24" t="s">
        <v>72</v>
      </c>
      <c r="C10" s="233"/>
    </row>
    <row r="11" spans="1:3" s="231" customFormat="1" ht="12" customHeight="1">
      <c r="A11" s="234" t="s">
        <v>524</v>
      </c>
      <c r="B11" s="25" t="s">
        <v>74</v>
      </c>
      <c r="C11" s="75">
        <v>2267242</v>
      </c>
    </row>
    <row r="12" spans="1:3" s="231" customFormat="1" ht="12" customHeight="1">
      <c r="A12" s="234" t="s">
        <v>525</v>
      </c>
      <c r="B12" s="25" t="s">
        <v>76</v>
      </c>
      <c r="C12" s="75">
        <v>179776</v>
      </c>
    </row>
    <row r="13" spans="1:3" s="231" customFormat="1" ht="12" customHeight="1">
      <c r="A13" s="234" t="s">
        <v>526</v>
      </c>
      <c r="B13" s="25" t="s">
        <v>78</v>
      </c>
      <c r="C13" s="75"/>
    </row>
    <row r="14" spans="1:3" s="231" customFormat="1" ht="12" customHeight="1">
      <c r="A14" s="234" t="s">
        <v>527</v>
      </c>
      <c r="B14" s="25" t="s">
        <v>80</v>
      </c>
      <c r="C14" s="75"/>
    </row>
    <row r="15" spans="1:3" s="231" customFormat="1" ht="12" customHeight="1">
      <c r="A15" s="234" t="s">
        <v>528</v>
      </c>
      <c r="B15" s="25" t="s">
        <v>377</v>
      </c>
      <c r="C15" s="75"/>
    </row>
    <row r="16" spans="1:3" s="231" customFormat="1" ht="12" customHeight="1">
      <c r="A16" s="234" t="s">
        <v>529</v>
      </c>
      <c r="B16" s="40" t="s">
        <v>378</v>
      </c>
      <c r="C16" s="75"/>
    </row>
    <row r="17" spans="1:3" s="235" customFormat="1" ht="12" customHeight="1">
      <c r="A17" s="234" t="s">
        <v>530</v>
      </c>
      <c r="B17" s="25" t="s">
        <v>86</v>
      </c>
      <c r="C17" s="87"/>
    </row>
    <row r="18" spans="1:3" s="235" customFormat="1" ht="12" customHeight="1">
      <c r="A18" s="234" t="s">
        <v>531</v>
      </c>
      <c r="B18" s="25" t="s">
        <v>88</v>
      </c>
      <c r="C18" s="75"/>
    </row>
    <row r="19" spans="1:3" s="231" customFormat="1" ht="12" customHeight="1">
      <c r="A19" s="234" t="s">
        <v>533</v>
      </c>
      <c r="B19" s="40" t="s">
        <v>90</v>
      </c>
      <c r="C19" s="80"/>
    </row>
    <row r="20" spans="1:3" s="235" customFormat="1" ht="12" customHeight="1">
      <c r="A20" s="184" t="s">
        <v>27</v>
      </c>
      <c r="B20" s="230" t="s">
        <v>379</v>
      </c>
      <c r="C20" s="84">
        <f>SUM(C21:C23)</f>
        <v>0</v>
      </c>
    </row>
    <row r="21" spans="1:3" s="235" customFormat="1" ht="12" customHeight="1">
      <c r="A21" s="234" t="s">
        <v>507</v>
      </c>
      <c r="B21" s="39" t="s">
        <v>30</v>
      </c>
      <c r="C21" s="75"/>
    </row>
    <row r="22" spans="1:3" s="235" customFormat="1" ht="12" customHeight="1">
      <c r="A22" s="234" t="s">
        <v>508</v>
      </c>
      <c r="B22" s="25" t="s">
        <v>380</v>
      </c>
      <c r="C22" s="75"/>
    </row>
    <row r="23" spans="1:3" s="235" customFormat="1" ht="12" customHeight="1">
      <c r="A23" s="234" t="s">
        <v>511</v>
      </c>
      <c r="B23" s="25" t="s">
        <v>381</v>
      </c>
      <c r="C23" s="75"/>
    </row>
    <row r="24" spans="1:3" s="235" customFormat="1" ht="12" customHeight="1">
      <c r="A24" s="234"/>
      <c r="B24" s="25" t="s">
        <v>382</v>
      </c>
      <c r="C24" s="75"/>
    </row>
    <row r="25" spans="1:3" s="235" customFormat="1" ht="12" customHeight="1">
      <c r="A25" s="184" t="s">
        <v>522</v>
      </c>
      <c r="B25" s="6" t="s">
        <v>262</v>
      </c>
      <c r="C25" s="236"/>
    </row>
    <row r="26" spans="1:3" s="235" customFormat="1" ht="12" customHeight="1">
      <c r="A26" s="184" t="s">
        <v>224</v>
      </c>
      <c r="B26" s="6" t="s">
        <v>383</v>
      </c>
      <c r="C26" s="84">
        <f>+C27+C28</f>
        <v>0</v>
      </c>
    </row>
    <row r="27" spans="1:3" s="235" customFormat="1" ht="12" customHeight="1">
      <c r="A27" s="237" t="s">
        <v>512</v>
      </c>
      <c r="B27" s="39" t="s">
        <v>380</v>
      </c>
      <c r="C27" s="71"/>
    </row>
    <row r="28" spans="1:3" s="235" customFormat="1" ht="12" customHeight="1">
      <c r="A28" s="237" t="s">
        <v>513</v>
      </c>
      <c r="B28" s="25" t="s">
        <v>384</v>
      </c>
      <c r="C28" s="87"/>
    </row>
    <row r="29" spans="1:3" s="235" customFormat="1" ht="12" customHeight="1">
      <c r="A29" s="234"/>
      <c r="B29" s="238" t="s">
        <v>385</v>
      </c>
      <c r="C29" s="239"/>
    </row>
    <row r="30" spans="1:3" s="235" customFormat="1" ht="12" customHeight="1">
      <c r="A30" s="184" t="s">
        <v>69</v>
      </c>
      <c r="B30" s="6" t="s">
        <v>386</v>
      </c>
      <c r="C30" s="84">
        <f>+C31+C32+C33</f>
        <v>0</v>
      </c>
    </row>
    <row r="31" spans="1:3" s="235" customFormat="1" ht="12" customHeight="1">
      <c r="A31" s="237" t="s">
        <v>535</v>
      </c>
      <c r="B31" s="39" t="s">
        <v>94</v>
      </c>
      <c r="C31" s="71"/>
    </row>
    <row r="32" spans="1:3" s="235" customFormat="1" ht="12" customHeight="1">
      <c r="A32" s="237" t="s">
        <v>536</v>
      </c>
      <c r="B32" s="25" t="s">
        <v>96</v>
      </c>
      <c r="C32" s="87"/>
    </row>
    <row r="33" spans="1:3" s="231" customFormat="1" ht="12" customHeight="1">
      <c r="A33" s="237" t="s">
        <v>537</v>
      </c>
      <c r="B33" s="238" t="s">
        <v>98</v>
      </c>
      <c r="C33" s="239"/>
    </row>
    <row r="34" spans="1:3" s="231" customFormat="1" ht="12" customHeight="1">
      <c r="A34" s="184" t="s">
        <v>91</v>
      </c>
      <c r="B34" s="6" t="s">
        <v>264</v>
      </c>
      <c r="C34" s="236"/>
    </row>
    <row r="35" spans="1:3" s="231" customFormat="1" ht="12" customHeight="1">
      <c r="A35" s="184" t="s">
        <v>235</v>
      </c>
      <c r="B35" s="6" t="s">
        <v>387</v>
      </c>
      <c r="C35" s="240"/>
    </row>
    <row r="36" spans="1:3" s="231" customFormat="1" ht="12" customHeight="1">
      <c r="A36" s="184" t="s">
        <v>113</v>
      </c>
      <c r="B36" s="6" t="s">
        <v>388</v>
      </c>
      <c r="C36" s="211">
        <f>+C9+C20+C25+C26+C30+C34+C35</f>
        <v>2447018</v>
      </c>
    </row>
    <row r="37" spans="1:3" s="231" customFormat="1" ht="12" customHeight="1">
      <c r="A37" s="241" t="s">
        <v>123</v>
      </c>
      <c r="B37" s="6" t="s">
        <v>389</v>
      </c>
      <c r="C37" s="211">
        <f>+C38+C39+C40</f>
        <v>58426050</v>
      </c>
    </row>
    <row r="38" spans="1:3" s="231" customFormat="1" ht="12" customHeight="1">
      <c r="A38" s="237" t="s">
        <v>553</v>
      </c>
      <c r="B38" s="39" t="s">
        <v>300</v>
      </c>
      <c r="C38" s="71">
        <v>1882172</v>
      </c>
    </row>
    <row r="39" spans="1:3" s="235" customFormat="1" ht="12" customHeight="1">
      <c r="A39" s="237" t="s">
        <v>554</v>
      </c>
      <c r="B39" s="25" t="s">
        <v>390</v>
      </c>
      <c r="C39" s="75"/>
    </row>
    <row r="40" spans="1:3" s="235" customFormat="1" ht="15" customHeight="1">
      <c r="A40" s="234" t="s">
        <v>660</v>
      </c>
      <c r="B40" s="238" t="s">
        <v>391</v>
      </c>
      <c r="C40" s="87">
        <v>56543878</v>
      </c>
    </row>
    <row r="41" spans="1:3" s="235" customFormat="1" ht="15" customHeight="1">
      <c r="A41" s="241" t="s">
        <v>247</v>
      </c>
      <c r="B41" s="242" t="s">
        <v>392</v>
      </c>
      <c r="C41" s="211">
        <f>+C36+C37</f>
        <v>60873068</v>
      </c>
    </row>
    <row r="42" spans="1:3" ht="12.75">
      <c r="A42" s="203"/>
      <c r="B42" s="204"/>
      <c r="C42" s="205"/>
    </row>
    <row r="43" spans="1:3" s="228" customFormat="1" ht="16.5" customHeight="1">
      <c r="A43" s="243"/>
      <c r="B43" s="207"/>
      <c r="C43" s="208"/>
    </row>
    <row r="44" spans="1:3" s="244" customFormat="1" ht="12" customHeight="1">
      <c r="A44" s="209"/>
      <c r="B44" s="210" t="s">
        <v>256</v>
      </c>
      <c r="C44" s="211"/>
    </row>
    <row r="45" spans="1:3" ht="12" customHeight="1">
      <c r="A45" s="184" t="s">
        <v>13</v>
      </c>
      <c r="B45" s="6" t="s">
        <v>393</v>
      </c>
      <c r="C45" s="84">
        <f>SUM(C46:C50)</f>
        <v>60318675</v>
      </c>
    </row>
    <row r="46" spans="1:3" ht="12" customHeight="1">
      <c r="A46" s="234" t="s">
        <v>555</v>
      </c>
      <c r="B46" s="39" t="s">
        <v>177</v>
      </c>
      <c r="C46" s="71">
        <v>27128704</v>
      </c>
    </row>
    <row r="47" spans="1:3" ht="12" customHeight="1">
      <c r="A47" s="234" t="s">
        <v>556</v>
      </c>
      <c r="B47" s="25" t="s">
        <v>178</v>
      </c>
      <c r="C47" s="75">
        <v>4848932</v>
      </c>
    </row>
    <row r="48" spans="1:3" ht="12" customHeight="1">
      <c r="A48" s="234" t="s">
        <v>557</v>
      </c>
      <c r="B48" s="25" t="s">
        <v>179</v>
      </c>
      <c r="C48" s="75">
        <v>28341039</v>
      </c>
    </row>
    <row r="49" spans="1:3" ht="12" customHeight="1">
      <c r="A49" s="234" t="s">
        <v>558</v>
      </c>
      <c r="B49" s="25" t="s">
        <v>180</v>
      </c>
      <c r="C49" s="75"/>
    </row>
    <row r="50" spans="1:3" ht="12" customHeight="1">
      <c r="A50" s="234" t="s">
        <v>559</v>
      </c>
      <c r="B50" s="25" t="s">
        <v>182</v>
      </c>
      <c r="C50" s="75"/>
    </row>
    <row r="51" spans="1:3" s="244" customFormat="1" ht="12" customHeight="1">
      <c r="A51" s="184" t="s">
        <v>27</v>
      </c>
      <c r="B51" s="6" t="s">
        <v>394</v>
      </c>
      <c r="C51" s="84">
        <f>SUM(C52:C54)</f>
        <v>554393</v>
      </c>
    </row>
    <row r="52" spans="1:3" ht="12" customHeight="1">
      <c r="A52" s="234" t="s">
        <v>570</v>
      </c>
      <c r="B52" s="39" t="s">
        <v>203</v>
      </c>
      <c r="C52" s="71">
        <v>554393</v>
      </c>
    </row>
    <row r="53" spans="1:3" ht="12" customHeight="1">
      <c r="A53" s="234" t="s">
        <v>571</v>
      </c>
      <c r="B53" s="25" t="s">
        <v>205</v>
      </c>
      <c r="C53" s="75"/>
    </row>
    <row r="54" spans="1:3" ht="12" customHeight="1">
      <c r="A54" s="234" t="s">
        <v>572</v>
      </c>
      <c r="B54" s="25" t="s">
        <v>395</v>
      </c>
      <c r="C54" s="75"/>
    </row>
    <row r="55" spans="1:3" ht="15" customHeight="1">
      <c r="A55" s="234"/>
      <c r="B55" s="25" t="s">
        <v>396</v>
      </c>
      <c r="C55" s="75"/>
    </row>
    <row r="56" spans="1:3" ht="12.75">
      <c r="A56" s="184" t="s">
        <v>41</v>
      </c>
      <c r="B56" s="245" t="s">
        <v>397</v>
      </c>
      <c r="C56" s="84">
        <f>+C45+C51</f>
        <v>60873068</v>
      </c>
    </row>
    <row r="57" ht="15" customHeight="1">
      <c r="C57" s="24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67.00390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3</v>
      </c>
    </row>
    <row r="2" spans="1:3" s="223" customFormat="1" ht="25.5" customHeight="1">
      <c r="A2" s="171" t="s">
        <v>373</v>
      </c>
      <c r="B2" s="172" t="s">
        <v>404</v>
      </c>
      <c r="C2" s="222" t="s">
        <v>403</v>
      </c>
    </row>
    <row r="3" spans="1:3" s="223" customFormat="1" ht="12.75" customHeight="1">
      <c r="A3" s="224" t="s">
        <v>363</v>
      </c>
      <c r="B3" s="176" t="s">
        <v>400</v>
      </c>
      <c r="C3" s="225" t="s">
        <v>401</v>
      </c>
    </row>
    <row r="4" spans="1:3" s="226" customFormat="1" ht="15.75" customHeight="1">
      <c r="A4" s="178"/>
      <c r="B4" s="178"/>
      <c r="C4" s="179" t="s">
        <v>795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0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/>
    </row>
    <row r="40" spans="1:3" s="235" customFormat="1" ht="15" customHeight="1">
      <c r="A40" s="241" t="s">
        <v>247</v>
      </c>
      <c r="B40" s="242" t="s">
        <v>392</v>
      </c>
      <c r="C40" s="211">
        <f>+C35+C36</f>
        <v>0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0</v>
      </c>
    </row>
    <row r="45" spans="1:3" ht="12" customHeight="1">
      <c r="A45" s="234" t="s">
        <v>555</v>
      </c>
      <c r="B45" s="39" t="s">
        <v>177</v>
      </c>
      <c r="C45" s="71"/>
    </row>
    <row r="46" spans="1:3" ht="12" customHeight="1">
      <c r="A46" s="234" t="s">
        <v>556</v>
      </c>
      <c r="B46" s="25" t="s">
        <v>178</v>
      </c>
      <c r="C46" s="75"/>
    </row>
    <row r="47" spans="1:3" ht="12" customHeight="1">
      <c r="A47" s="234" t="s">
        <v>557</v>
      </c>
      <c r="B47" s="25" t="s">
        <v>179</v>
      </c>
      <c r="C47" s="75"/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0</v>
      </c>
    </row>
    <row r="56" ht="12.75" customHeight="1">
      <c r="C56" s="24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2" r:id="rId1"/>
  <headerFooter alignWithMargins="0">
    <oddHeader>&amp;C&amp;"Times New Roman CE,Félkövér"&amp;12Létavértes Városi Önkormányzat 2023. évi költségvetés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65.50390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4</v>
      </c>
    </row>
    <row r="2" spans="1:3" s="223" customFormat="1" ht="25.5" customHeight="1">
      <c r="A2" s="171" t="s">
        <v>373</v>
      </c>
      <c r="B2" s="172" t="s">
        <v>404</v>
      </c>
      <c r="C2" s="222" t="s">
        <v>403</v>
      </c>
    </row>
    <row r="3" spans="1:3" s="223" customFormat="1" ht="12.75" customHeight="1">
      <c r="A3" s="224" t="s">
        <v>363</v>
      </c>
      <c r="B3" s="176" t="s">
        <v>402</v>
      </c>
      <c r="C3" s="225" t="s">
        <v>403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0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/>
    </row>
    <row r="40" spans="1:3" s="235" customFormat="1" ht="15" customHeight="1">
      <c r="A40" s="241" t="s">
        <v>247</v>
      </c>
      <c r="B40" s="242" t="s">
        <v>392</v>
      </c>
      <c r="C40" s="211">
        <f>+C35+C36</f>
        <v>0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0</v>
      </c>
    </row>
    <row r="45" spans="1:3" ht="12" customHeight="1">
      <c r="A45" s="234" t="s">
        <v>555</v>
      </c>
      <c r="B45" s="39" t="s">
        <v>177</v>
      </c>
      <c r="C45" s="71"/>
    </row>
    <row r="46" spans="1:3" ht="12" customHeight="1">
      <c r="A46" s="234" t="s">
        <v>556</v>
      </c>
      <c r="B46" s="25" t="s">
        <v>178</v>
      </c>
      <c r="C46" s="75"/>
    </row>
    <row r="47" spans="1:3" ht="12" customHeight="1">
      <c r="A47" s="234" t="s">
        <v>557</v>
      </c>
      <c r="B47" s="25" t="s">
        <v>179</v>
      </c>
      <c r="C47" s="75"/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0</v>
      </c>
    </row>
    <row r="56" ht="12.75" customHeight="1">
      <c r="C56" s="24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2" r:id="rId1"/>
  <headerFooter alignWithMargins="0">
    <oddHeader>&amp;C&amp;"Times New Roman CE,Félkövér"&amp;12Létavértes Városi Önkormányzat 2023. évi költségvetés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66.00390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5</v>
      </c>
    </row>
    <row r="2" spans="1:3" s="223" customFormat="1" ht="25.5" customHeight="1">
      <c r="A2" s="247" t="s">
        <v>373</v>
      </c>
      <c r="B2" s="401" t="s">
        <v>697</v>
      </c>
      <c r="C2" s="222" t="s">
        <v>698</v>
      </c>
    </row>
    <row r="3" spans="1:3" s="223" customFormat="1" ht="12.75" customHeight="1">
      <c r="A3" s="224" t="s">
        <v>363</v>
      </c>
      <c r="B3" s="176" t="s">
        <v>364</v>
      </c>
      <c r="C3" s="225" t="s">
        <v>362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34636398</v>
      </c>
    </row>
    <row r="37" spans="1:3" s="231" customFormat="1" ht="12" customHeight="1">
      <c r="A37" s="237" t="s">
        <v>553</v>
      </c>
      <c r="B37" s="39" t="s">
        <v>300</v>
      </c>
      <c r="C37" s="71">
        <v>1625739</v>
      </c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33010659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34636398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34486398</v>
      </c>
    </row>
    <row r="45" spans="1:3" ht="12" customHeight="1">
      <c r="A45" s="234" t="s">
        <v>555</v>
      </c>
      <c r="B45" s="39" t="s">
        <v>177</v>
      </c>
      <c r="C45" s="71">
        <v>29095960</v>
      </c>
    </row>
    <row r="46" spans="1:3" ht="12" customHeight="1">
      <c r="A46" s="234" t="s">
        <v>556</v>
      </c>
      <c r="B46" s="25" t="s">
        <v>178</v>
      </c>
      <c r="C46" s="75">
        <v>4049949</v>
      </c>
    </row>
    <row r="47" spans="1:3" ht="12" customHeight="1">
      <c r="A47" s="234" t="s">
        <v>557</v>
      </c>
      <c r="B47" s="25" t="s">
        <v>179</v>
      </c>
      <c r="C47" s="75">
        <v>1340489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150000</v>
      </c>
    </row>
    <row r="51" spans="1:3" s="244" customFormat="1" ht="12" customHeight="1">
      <c r="A51" s="234" t="s">
        <v>570</v>
      </c>
      <c r="B51" s="39" t="s">
        <v>203</v>
      </c>
      <c r="C51" s="71">
        <v>150000</v>
      </c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34636398</v>
      </c>
    </row>
    <row r="56" ht="12.75" customHeight="1">
      <c r="C56" s="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 alignWithMargins="0">
    <oddHeader>&amp;C&amp;"Times New Roman CE,Félkövér"&amp;12Létavértes Városi Önkormányzat 2023. évi költségveté&amp;10s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7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9.50390625" style="425" customWidth="1"/>
    <col min="2" max="2" width="91.625" style="425" customWidth="1"/>
    <col min="3" max="3" width="21.625" style="435" customWidth="1"/>
    <col min="4" max="4" width="9.00390625" style="425" customWidth="1"/>
    <col min="5" max="16384" width="9.375" style="425" customWidth="1"/>
  </cols>
  <sheetData>
    <row r="1" spans="1:3" ht="15.75" customHeight="1">
      <c r="A1" s="899" t="s">
        <v>9</v>
      </c>
      <c r="B1" s="899"/>
      <c r="C1" s="899"/>
    </row>
    <row r="2" spans="1:3" ht="15.75" customHeight="1">
      <c r="A2" s="900" t="s">
        <v>10</v>
      </c>
      <c r="B2" s="900"/>
      <c r="C2" s="2" t="s">
        <v>790</v>
      </c>
    </row>
    <row r="3" spans="1:3" ht="37.5" customHeight="1">
      <c r="A3" s="437" t="s">
        <v>501</v>
      </c>
      <c r="B3" s="451" t="s">
        <v>12</v>
      </c>
      <c r="C3" s="437" t="s">
        <v>957</v>
      </c>
    </row>
    <row r="4" spans="1:3" ht="12" customHeight="1">
      <c r="A4" s="438">
        <v>1</v>
      </c>
      <c r="B4" s="476">
        <v>2</v>
      </c>
      <c r="C4" s="438">
        <v>3</v>
      </c>
    </row>
    <row r="5" spans="1:3" ht="12" customHeight="1">
      <c r="A5" s="472" t="s">
        <v>639</v>
      </c>
      <c r="B5" s="463" t="s">
        <v>589</v>
      </c>
      <c r="C5" s="439">
        <f>+C6+C7+C8+C10+C11+C12</f>
        <v>0</v>
      </c>
    </row>
    <row r="6" spans="1:3" ht="12" customHeight="1">
      <c r="A6" s="473" t="s">
        <v>502</v>
      </c>
      <c r="B6" s="477" t="s">
        <v>16</v>
      </c>
      <c r="C6" s="440"/>
    </row>
    <row r="7" spans="1:3" ht="12" customHeight="1">
      <c r="A7" s="468" t="s">
        <v>503</v>
      </c>
      <c r="B7" s="478" t="s">
        <v>18</v>
      </c>
      <c r="C7" s="441"/>
    </row>
    <row r="8" spans="1:3" ht="12" customHeight="1">
      <c r="A8" s="738" t="s">
        <v>852</v>
      </c>
      <c r="B8" s="478" t="s">
        <v>853</v>
      </c>
      <c r="C8" s="441"/>
    </row>
    <row r="9" spans="1:3" ht="12" customHeight="1">
      <c r="A9" s="738" t="s">
        <v>851</v>
      </c>
      <c r="B9" s="478" t="s">
        <v>854</v>
      </c>
      <c r="C9" s="441"/>
    </row>
    <row r="10" spans="1:3" ht="12" customHeight="1">
      <c r="A10" s="468" t="s">
        <v>504</v>
      </c>
      <c r="B10" s="478" t="s">
        <v>611</v>
      </c>
      <c r="C10" s="441"/>
    </row>
    <row r="11" spans="1:3" ht="12" customHeight="1">
      <c r="A11" s="468" t="s">
        <v>505</v>
      </c>
      <c r="B11" s="478" t="s">
        <v>612</v>
      </c>
      <c r="C11" s="441"/>
    </row>
    <row r="12" spans="1:3" ht="12" customHeight="1">
      <c r="A12" s="470" t="s">
        <v>506</v>
      </c>
      <c r="B12" s="479" t="s">
        <v>613</v>
      </c>
      <c r="C12" s="441"/>
    </row>
    <row r="13" spans="1:3" ht="12" customHeight="1">
      <c r="A13" s="472" t="s">
        <v>27</v>
      </c>
      <c r="B13" s="480" t="s">
        <v>590</v>
      </c>
      <c r="C13" s="439">
        <f>+C14+C15+C16+C17+C18</f>
        <v>7940000</v>
      </c>
    </row>
    <row r="14" spans="1:3" ht="12" customHeight="1">
      <c r="A14" s="473" t="s">
        <v>507</v>
      </c>
      <c r="B14" s="477" t="s">
        <v>30</v>
      </c>
      <c r="C14" s="440"/>
    </row>
    <row r="15" spans="1:3" ht="12" customHeight="1">
      <c r="A15" s="468" t="s">
        <v>508</v>
      </c>
      <c r="B15" s="478" t="s">
        <v>640</v>
      </c>
      <c r="C15" s="441"/>
    </row>
    <row r="16" spans="1:3" ht="12" customHeight="1">
      <c r="A16" s="468" t="s">
        <v>509</v>
      </c>
      <c r="B16" s="478" t="s">
        <v>641</v>
      </c>
      <c r="C16" s="441"/>
    </row>
    <row r="17" spans="1:3" ht="12" customHeight="1">
      <c r="A17" s="468" t="s">
        <v>510</v>
      </c>
      <c r="B17" s="478" t="s">
        <v>642</v>
      </c>
      <c r="C17" s="441"/>
    </row>
    <row r="18" spans="1:3" ht="12" customHeight="1">
      <c r="A18" s="468" t="s">
        <v>511</v>
      </c>
      <c r="B18" s="478" t="s">
        <v>643</v>
      </c>
      <c r="C18" s="441">
        <v>7940000</v>
      </c>
    </row>
    <row r="19" spans="1:3" ht="12" customHeight="1">
      <c r="A19" s="472" t="s">
        <v>41</v>
      </c>
      <c r="B19" s="463" t="s">
        <v>591</v>
      </c>
      <c r="C19" s="439">
        <f>+C20+C21+C22+C23+C24</f>
        <v>0</v>
      </c>
    </row>
    <row r="20" spans="1:3" ht="12" customHeight="1">
      <c r="A20" s="473" t="s">
        <v>512</v>
      </c>
      <c r="B20" s="477" t="s">
        <v>44</v>
      </c>
      <c r="C20" s="440"/>
    </row>
    <row r="21" spans="1:3" ht="12" customHeight="1">
      <c r="A21" s="468" t="s">
        <v>513</v>
      </c>
      <c r="B21" s="478" t="s">
        <v>644</v>
      </c>
      <c r="C21" s="441"/>
    </row>
    <row r="22" spans="1:3" ht="12" customHeight="1">
      <c r="A22" s="468" t="s">
        <v>514</v>
      </c>
      <c r="B22" s="478" t="s">
        <v>645</v>
      </c>
      <c r="C22" s="441"/>
    </row>
    <row r="23" spans="1:3" ht="12" customHeight="1">
      <c r="A23" s="468" t="s">
        <v>515</v>
      </c>
      <c r="B23" s="478" t="s">
        <v>646</v>
      </c>
      <c r="C23" s="441"/>
    </row>
    <row r="24" spans="1:3" ht="12" customHeight="1">
      <c r="A24" s="468" t="s">
        <v>516</v>
      </c>
      <c r="B24" s="478" t="s">
        <v>647</v>
      </c>
      <c r="C24" s="441"/>
    </row>
    <row r="25" spans="1:3" ht="12" customHeight="1">
      <c r="A25" s="472" t="s">
        <v>55</v>
      </c>
      <c r="B25" s="463" t="s">
        <v>592</v>
      </c>
      <c r="C25" s="439">
        <f>+C26+C29+C30+C31</f>
        <v>164000000</v>
      </c>
    </row>
    <row r="26" spans="1:3" ht="12" customHeight="1">
      <c r="A26" s="473" t="s">
        <v>522</v>
      </c>
      <c r="B26" s="477" t="s">
        <v>593</v>
      </c>
      <c r="C26" s="442">
        <f>SUM(C27:C28)</f>
        <v>154000000</v>
      </c>
    </row>
    <row r="27" spans="1:3" ht="12" customHeight="1">
      <c r="A27" s="468" t="s">
        <v>517</v>
      </c>
      <c r="B27" s="481" t="s">
        <v>648</v>
      </c>
      <c r="C27" s="441">
        <v>14000000</v>
      </c>
    </row>
    <row r="28" spans="1:3" ht="12" customHeight="1">
      <c r="A28" s="468" t="s">
        <v>519</v>
      </c>
      <c r="B28" s="482" t="s">
        <v>649</v>
      </c>
      <c r="C28" s="441">
        <v>140000000</v>
      </c>
    </row>
    <row r="29" spans="1:3" ht="12" customHeight="1">
      <c r="A29" s="468" t="s">
        <v>518</v>
      </c>
      <c r="B29" s="478" t="s">
        <v>64</v>
      </c>
      <c r="C29" s="441"/>
    </row>
    <row r="30" spans="1:3" ht="12" customHeight="1">
      <c r="A30" s="468" t="s">
        <v>520</v>
      </c>
      <c r="B30" s="478" t="s">
        <v>650</v>
      </c>
      <c r="C30" s="441"/>
    </row>
    <row r="31" spans="1:3" ht="12" customHeight="1">
      <c r="A31" s="470" t="s">
        <v>521</v>
      </c>
      <c r="B31" s="479" t="s">
        <v>68</v>
      </c>
      <c r="C31" s="443">
        <v>10000000</v>
      </c>
    </row>
    <row r="32" spans="1:3" ht="12" customHeight="1">
      <c r="A32" s="472" t="s">
        <v>69</v>
      </c>
      <c r="B32" s="463" t="s">
        <v>594</v>
      </c>
      <c r="C32" s="439">
        <f>SUM(C33:C43)</f>
        <v>135753420</v>
      </c>
    </row>
    <row r="33" spans="1:3" ht="12" customHeight="1">
      <c r="A33" s="473" t="s">
        <v>523</v>
      </c>
      <c r="B33" s="477" t="s">
        <v>72</v>
      </c>
      <c r="C33" s="440">
        <v>30700000</v>
      </c>
    </row>
    <row r="34" spans="1:3" ht="12" customHeight="1">
      <c r="A34" s="468" t="s">
        <v>524</v>
      </c>
      <c r="B34" s="478" t="s">
        <v>74</v>
      </c>
      <c r="C34" s="441">
        <v>85304154</v>
      </c>
    </row>
    <row r="35" spans="1:3" ht="12" customHeight="1">
      <c r="A35" s="468" t="s">
        <v>525</v>
      </c>
      <c r="B35" s="478" t="s">
        <v>76</v>
      </c>
      <c r="C35" s="441"/>
    </row>
    <row r="36" spans="1:3" ht="12" customHeight="1">
      <c r="A36" s="468" t="s">
        <v>526</v>
      </c>
      <c r="B36" s="478" t="s">
        <v>78</v>
      </c>
      <c r="C36" s="441"/>
    </row>
    <row r="37" spans="1:3" ht="12" customHeight="1">
      <c r="A37" s="468" t="s">
        <v>527</v>
      </c>
      <c r="B37" s="478" t="s">
        <v>80</v>
      </c>
      <c r="C37" s="441"/>
    </row>
    <row r="38" spans="1:3" ht="12" customHeight="1">
      <c r="A38" s="468" t="s">
        <v>528</v>
      </c>
      <c r="B38" s="478" t="s">
        <v>82</v>
      </c>
      <c r="C38" s="441">
        <v>19749266</v>
      </c>
    </row>
    <row r="39" spans="1:3" ht="12" customHeight="1">
      <c r="A39" s="468" t="s">
        <v>529</v>
      </c>
      <c r="B39" s="478" t="s">
        <v>84</v>
      </c>
      <c r="C39" s="441"/>
    </row>
    <row r="40" spans="1:3" ht="12" customHeight="1">
      <c r="A40" s="468" t="s">
        <v>530</v>
      </c>
      <c r="B40" s="478" t="s">
        <v>651</v>
      </c>
      <c r="C40" s="441"/>
    </row>
    <row r="41" spans="1:3" ht="12" customHeight="1">
      <c r="A41" s="468" t="s">
        <v>531</v>
      </c>
      <c r="B41" s="478" t="s">
        <v>88</v>
      </c>
      <c r="C41" s="441"/>
    </row>
    <row r="42" spans="1:3" ht="12" customHeight="1">
      <c r="A42" s="470" t="s">
        <v>533</v>
      </c>
      <c r="B42" s="479" t="s">
        <v>534</v>
      </c>
      <c r="C42" s="443"/>
    </row>
    <row r="43" spans="1:3" ht="12" customHeight="1">
      <c r="A43" s="470" t="s">
        <v>532</v>
      </c>
      <c r="B43" s="479" t="s">
        <v>90</v>
      </c>
      <c r="C43" s="443"/>
    </row>
    <row r="44" spans="1:3" ht="12" customHeight="1">
      <c r="A44" s="472" t="s">
        <v>91</v>
      </c>
      <c r="B44" s="463" t="s">
        <v>294</v>
      </c>
      <c r="C44" s="439">
        <f>SUM(C45:C49)</f>
        <v>0</v>
      </c>
    </row>
    <row r="45" spans="1:3" ht="12" customHeight="1">
      <c r="A45" s="473" t="s">
        <v>535</v>
      </c>
      <c r="B45" s="477" t="s">
        <v>94</v>
      </c>
      <c r="C45" s="440"/>
    </row>
    <row r="46" spans="1:3" ht="12" customHeight="1">
      <c r="A46" s="468" t="s">
        <v>536</v>
      </c>
      <c r="B46" s="478" t="s">
        <v>96</v>
      </c>
      <c r="C46" s="441"/>
    </row>
    <row r="47" spans="1:3" ht="12" customHeight="1">
      <c r="A47" s="468" t="s">
        <v>537</v>
      </c>
      <c r="B47" s="478" t="s">
        <v>98</v>
      </c>
      <c r="C47" s="441"/>
    </row>
    <row r="48" spans="1:3" ht="12" customHeight="1">
      <c r="A48" s="468" t="s">
        <v>538</v>
      </c>
      <c r="B48" s="478" t="s">
        <v>100</v>
      </c>
      <c r="C48" s="441"/>
    </row>
    <row r="49" spans="1:3" ht="12" customHeight="1">
      <c r="A49" s="470" t="s">
        <v>539</v>
      </c>
      <c r="B49" s="479" t="s">
        <v>102</v>
      </c>
      <c r="C49" s="443"/>
    </row>
    <row r="50" spans="1:3" ht="12" customHeight="1">
      <c r="A50" s="472" t="s">
        <v>103</v>
      </c>
      <c r="B50" s="463" t="s">
        <v>595</v>
      </c>
      <c r="C50" s="439">
        <f>SUM(C51:C53)</f>
        <v>0</v>
      </c>
    </row>
    <row r="51" spans="1:3" ht="12" customHeight="1">
      <c r="A51" s="473" t="s">
        <v>540</v>
      </c>
      <c r="B51" s="477" t="s">
        <v>106</v>
      </c>
      <c r="C51" s="440"/>
    </row>
    <row r="52" spans="1:3" ht="12" customHeight="1">
      <c r="A52" s="468" t="s">
        <v>541</v>
      </c>
      <c r="B52" s="478" t="s">
        <v>108</v>
      </c>
      <c r="C52" s="441"/>
    </row>
    <row r="53" spans="1:3" ht="12" customHeight="1">
      <c r="A53" s="468" t="s">
        <v>542</v>
      </c>
      <c r="B53" s="478" t="s">
        <v>110</v>
      </c>
      <c r="C53" s="441"/>
    </row>
    <row r="54" spans="1:3" ht="12" customHeight="1">
      <c r="A54" s="472" t="s">
        <v>113</v>
      </c>
      <c r="B54" s="480" t="s">
        <v>596</v>
      </c>
      <c r="C54" s="439">
        <f>SUM(C55:C59)</f>
        <v>0</v>
      </c>
    </row>
    <row r="55" spans="1:3" ht="12" customHeight="1">
      <c r="A55" s="473" t="s">
        <v>543</v>
      </c>
      <c r="B55" s="477" t="s">
        <v>116</v>
      </c>
      <c r="C55" s="441"/>
    </row>
    <row r="56" spans="1:3" ht="12" customHeight="1">
      <c r="A56" s="473" t="s">
        <v>652</v>
      </c>
      <c r="B56" s="477" t="s">
        <v>653</v>
      </c>
      <c r="C56" s="441"/>
    </row>
    <row r="57" spans="1:3" ht="12" customHeight="1">
      <c r="A57" s="473" t="s">
        <v>654</v>
      </c>
      <c r="B57" s="483" t="s">
        <v>655</v>
      </c>
      <c r="C57" s="441"/>
    </row>
    <row r="58" spans="1:3" ht="12" customHeight="1">
      <c r="A58" s="468" t="s">
        <v>544</v>
      </c>
      <c r="B58" s="478" t="s">
        <v>118</v>
      </c>
      <c r="C58" s="441"/>
    </row>
    <row r="59" spans="1:3" ht="12" customHeight="1">
      <c r="A59" s="468" t="s">
        <v>545</v>
      </c>
      <c r="B59" s="478" t="s">
        <v>120</v>
      </c>
      <c r="C59" s="441"/>
    </row>
    <row r="60" spans="1:3" ht="12" customHeight="1">
      <c r="A60" s="472" t="s">
        <v>123</v>
      </c>
      <c r="B60" s="463" t="s">
        <v>124</v>
      </c>
      <c r="C60" s="439">
        <f>+C5+C13+C19+C25+C32+C44+C50+C54</f>
        <v>307693420</v>
      </c>
    </row>
    <row r="61" spans="1:3" ht="12" customHeight="1">
      <c r="A61" s="490" t="s">
        <v>656</v>
      </c>
      <c r="B61" s="491" t="s">
        <v>597</v>
      </c>
      <c r="C61" s="492">
        <f>SUM(C62:C64)</f>
        <v>0</v>
      </c>
    </row>
    <row r="62" spans="1:3" ht="12" customHeight="1">
      <c r="A62" s="468" t="s">
        <v>546</v>
      </c>
      <c r="B62" s="478" t="s">
        <v>674</v>
      </c>
      <c r="C62" s="441"/>
    </row>
    <row r="63" spans="1:3" ht="12" customHeight="1">
      <c r="A63" s="468" t="s">
        <v>547</v>
      </c>
      <c r="B63" s="478" t="s">
        <v>676</v>
      </c>
      <c r="C63" s="441"/>
    </row>
    <row r="64" spans="1:3" ht="12" customHeight="1">
      <c r="A64" s="468" t="s">
        <v>548</v>
      </c>
      <c r="B64" s="493" t="s">
        <v>675</v>
      </c>
      <c r="C64" s="441"/>
    </row>
    <row r="65" spans="1:3" ht="12" customHeight="1">
      <c r="A65" s="494" t="s">
        <v>657</v>
      </c>
      <c r="B65" s="461" t="s">
        <v>598</v>
      </c>
      <c r="C65" s="495"/>
    </row>
    <row r="66" spans="1:3" ht="12" customHeight="1">
      <c r="A66" s="494" t="s">
        <v>658</v>
      </c>
      <c r="B66" s="461" t="s">
        <v>599</v>
      </c>
      <c r="C66" s="495">
        <f>SUM(C67:C68)</f>
        <v>31924275</v>
      </c>
    </row>
    <row r="67" spans="1:3" ht="12" customHeight="1">
      <c r="A67" s="468" t="s">
        <v>553</v>
      </c>
      <c r="B67" s="496" t="s">
        <v>146</v>
      </c>
      <c r="C67" s="441">
        <v>31924275</v>
      </c>
    </row>
    <row r="68" spans="1:3" ht="12" customHeight="1">
      <c r="A68" s="468" t="s">
        <v>554</v>
      </c>
      <c r="B68" s="496" t="s">
        <v>148</v>
      </c>
      <c r="C68" s="441"/>
    </row>
    <row r="69" spans="1:3" s="434" customFormat="1" ht="12" customHeight="1">
      <c r="A69" s="468" t="s">
        <v>549</v>
      </c>
      <c r="B69" s="496" t="s">
        <v>152</v>
      </c>
      <c r="C69" s="441"/>
    </row>
    <row r="70" spans="1:3" s="434" customFormat="1" ht="12" customHeight="1">
      <c r="A70" s="468" t="s">
        <v>659</v>
      </c>
      <c r="B70" s="496" t="s">
        <v>661</v>
      </c>
      <c r="C70" s="441"/>
    </row>
    <row r="71" spans="1:3" s="434" customFormat="1" ht="12" customHeight="1">
      <c r="A71" s="468" t="s">
        <v>660</v>
      </c>
      <c r="B71" s="496" t="s">
        <v>662</v>
      </c>
      <c r="C71" s="441"/>
    </row>
    <row r="72" spans="1:3" s="434" customFormat="1" ht="12" customHeight="1">
      <c r="A72" s="471" t="s">
        <v>550</v>
      </c>
      <c r="B72" s="497" t="s">
        <v>551</v>
      </c>
      <c r="C72" s="448"/>
    </row>
    <row r="73" spans="1:3" s="434" customFormat="1" ht="12" customHeight="1">
      <c r="A73" s="487" t="s">
        <v>672</v>
      </c>
      <c r="B73" s="489" t="s">
        <v>673</v>
      </c>
      <c r="C73" s="444">
        <f>SUM(C61+C66)</f>
        <v>31924275</v>
      </c>
    </row>
    <row r="74" spans="1:3" ht="12" customHeight="1">
      <c r="A74" s="486" t="s">
        <v>663</v>
      </c>
      <c r="B74" s="480" t="s">
        <v>600</v>
      </c>
      <c r="C74" s="439"/>
    </row>
    <row r="75" spans="1:3" ht="13.5" customHeight="1">
      <c r="A75" s="486" t="s">
        <v>664</v>
      </c>
      <c r="B75" s="480" t="s">
        <v>168</v>
      </c>
      <c r="C75" s="444"/>
    </row>
    <row r="76" spans="1:3" ht="13.5" customHeight="1">
      <c r="A76" s="486" t="s">
        <v>665</v>
      </c>
      <c r="B76" s="480" t="s">
        <v>552</v>
      </c>
      <c r="C76" s="444"/>
    </row>
    <row r="77" spans="1:3" ht="15.75" customHeight="1">
      <c r="A77" s="486" t="s">
        <v>247</v>
      </c>
      <c r="B77" s="484" t="s">
        <v>666</v>
      </c>
      <c r="C77" s="439">
        <f>SUM(C73:C76)</f>
        <v>31924275</v>
      </c>
    </row>
    <row r="78" spans="1:3" ht="16.5" customHeight="1">
      <c r="A78" s="488" t="s">
        <v>266</v>
      </c>
      <c r="B78" s="485" t="s">
        <v>667</v>
      </c>
      <c r="C78" s="439">
        <f>+C60+C77</f>
        <v>339617695</v>
      </c>
    </row>
    <row r="79" spans="1:3" ht="54" customHeight="1">
      <c r="A79" s="427"/>
      <c r="B79" s="428"/>
      <c r="C79" s="18"/>
    </row>
    <row r="80" spans="1:3" ht="16.5" customHeight="1">
      <c r="A80" s="899" t="s">
        <v>173</v>
      </c>
      <c r="B80" s="899"/>
      <c r="C80" s="899"/>
    </row>
    <row r="81" spans="1:3" s="429" customFormat="1" ht="16.5" customHeight="1">
      <c r="A81" s="901" t="s">
        <v>174</v>
      </c>
      <c r="B81" s="901"/>
      <c r="C81" s="19" t="s">
        <v>790</v>
      </c>
    </row>
    <row r="82" spans="1:3" ht="37.5" customHeight="1">
      <c r="A82" s="437" t="s">
        <v>11</v>
      </c>
      <c r="B82" s="451" t="s">
        <v>175</v>
      </c>
      <c r="C82" s="437" t="s">
        <v>957</v>
      </c>
    </row>
    <row r="83" spans="1:3" ht="12" customHeight="1">
      <c r="A83" s="437">
        <v>1</v>
      </c>
      <c r="B83" s="451">
        <v>2</v>
      </c>
      <c r="C83" s="437">
        <v>3</v>
      </c>
    </row>
    <row r="84" spans="1:3" ht="12" customHeight="1">
      <c r="A84" s="466" t="s">
        <v>13</v>
      </c>
      <c r="B84" s="452" t="s">
        <v>601</v>
      </c>
      <c r="C84" s="446">
        <f>SUM(C85:C89)</f>
        <v>292580807</v>
      </c>
    </row>
    <row r="85" spans="1:3" ht="12" customHeight="1">
      <c r="A85" s="467" t="s">
        <v>555</v>
      </c>
      <c r="B85" s="453" t="s">
        <v>177</v>
      </c>
      <c r="C85" s="447">
        <f>133687706+3862400</f>
        <v>137550106</v>
      </c>
    </row>
    <row r="86" spans="1:3" ht="12" customHeight="1">
      <c r="A86" s="468" t="s">
        <v>556</v>
      </c>
      <c r="B86" s="445" t="s">
        <v>178</v>
      </c>
      <c r="C86" s="441">
        <f>18750661+548912</f>
        <v>19299573</v>
      </c>
    </row>
    <row r="87" spans="1:3" ht="12" customHeight="1">
      <c r="A87" s="468" t="s">
        <v>557</v>
      </c>
      <c r="B87" s="445" t="s">
        <v>179</v>
      </c>
      <c r="C87" s="443">
        <f>126760267+565861</f>
        <v>127326128</v>
      </c>
    </row>
    <row r="88" spans="1:3" ht="12" customHeight="1">
      <c r="A88" s="468" t="s">
        <v>558</v>
      </c>
      <c r="B88" s="445" t="s">
        <v>180</v>
      </c>
      <c r="C88" s="443"/>
    </row>
    <row r="89" spans="1:3" ht="12" customHeight="1">
      <c r="A89" s="468" t="s">
        <v>559</v>
      </c>
      <c r="B89" s="430" t="s">
        <v>182</v>
      </c>
      <c r="C89" s="443">
        <f>SUM(C91:C102)</f>
        <v>8405000</v>
      </c>
    </row>
    <row r="90" spans="1:3" ht="12" customHeight="1">
      <c r="A90" s="468" t="s">
        <v>621</v>
      </c>
      <c r="B90" s="430" t="s">
        <v>620</v>
      </c>
      <c r="C90" s="443"/>
    </row>
    <row r="91" spans="1:3" ht="12" customHeight="1">
      <c r="A91" s="468" t="s">
        <v>561</v>
      </c>
      <c r="B91" s="445" t="s">
        <v>619</v>
      </c>
      <c r="C91" s="443"/>
    </row>
    <row r="92" spans="1:3" ht="12" customHeight="1">
      <c r="A92" s="468" t="s">
        <v>560</v>
      </c>
      <c r="B92" s="454" t="s">
        <v>622</v>
      </c>
      <c r="C92" s="443"/>
    </row>
    <row r="93" spans="1:3" ht="12" customHeight="1">
      <c r="A93" s="468" t="s">
        <v>562</v>
      </c>
      <c r="B93" s="455" t="s">
        <v>623</v>
      </c>
      <c r="C93" s="443"/>
    </row>
    <row r="94" spans="1:3" ht="12" customHeight="1">
      <c r="A94" s="468" t="s">
        <v>563</v>
      </c>
      <c r="B94" s="455" t="s">
        <v>624</v>
      </c>
      <c r="C94" s="443"/>
    </row>
    <row r="95" spans="1:3" ht="12" customHeight="1">
      <c r="A95" s="468" t="s">
        <v>564</v>
      </c>
      <c r="B95" s="454" t="s">
        <v>191</v>
      </c>
      <c r="C95" s="443">
        <v>455000</v>
      </c>
    </row>
    <row r="96" spans="1:3" ht="12" customHeight="1">
      <c r="A96" s="468" t="s">
        <v>565</v>
      </c>
      <c r="B96" s="454" t="s">
        <v>625</v>
      </c>
      <c r="C96" s="443"/>
    </row>
    <row r="97" spans="1:3" ht="12" customHeight="1">
      <c r="A97" s="468" t="s">
        <v>566</v>
      </c>
      <c r="B97" s="455" t="s">
        <v>626</v>
      </c>
      <c r="C97" s="443"/>
    </row>
    <row r="98" spans="1:3" ht="12" customHeight="1">
      <c r="A98" s="469" t="s">
        <v>567</v>
      </c>
      <c r="B98" s="456" t="s">
        <v>197</v>
      </c>
      <c r="C98" s="443"/>
    </row>
    <row r="99" spans="1:3" ht="12" customHeight="1">
      <c r="A99" s="468" t="s">
        <v>568</v>
      </c>
      <c r="B99" s="456" t="s">
        <v>199</v>
      </c>
      <c r="C99" s="443"/>
    </row>
    <row r="100" spans="1:3" ht="12" customHeight="1">
      <c r="A100" s="470" t="s">
        <v>615</v>
      </c>
      <c r="B100" s="456" t="s">
        <v>618</v>
      </c>
      <c r="C100" s="443"/>
    </row>
    <row r="101" spans="1:3" ht="12" customHeight="1">
      <c r="A101" s="470" t="s">
        <v>569</v>
      </c>
      <c r="B101" s="456" t="s">
        <v>201</v>
      </c>
      <c r="C101" s="443">
        <v>7950000</v>
      </c>
    </row>
    <row r="102" spans="1:3" ht="12" customHeight="1">
      <c r="A102" s="471" t="s">
        <v>617</v>
      </c>
      <c r="B102" s="457" t="s">
        <v>616</v>
      </c>
      <c r="C102" s="448"/>
    </row>
    <row r="103" spans="1:3" ht="12" customHeight="1">
      <c r="A103" s="472" t="s">
        <v>27</v>
      </c>
      <c r="B103" s="458" t="s">
        <v>602</v>
      </c>
      <c r="C103" s="439">
        <f>+C104+C105+C106</f>
        <v>4004850</v>
      </c>
    </row>
    <row r="104" spans="1:3" ht="12" customHeight="1">
      <c r="A104" s="473" t="s">
        <v>570</v>
      </c>
      <c r="B104" s="445" t="s">
        <v>203</v>
      </c>
      <c r="C104" s="440">
        <f>1441350+63500</f>
        <v>1504850</v>
      </c>
    </row>
    <row r="105" spans="1:3" ht="12" customHeight="1">
      <c r="A105" s="473" t="s">
        <v>571</v>
      </c>
      <c r="B105" s="459" t="s">
        <v>205</v>
      </c>
      <c r="C105" s="441">
        <v>2500000</v>
      </c>
    </row>
    <row r="106" spans="1:3" ht="12" customHeight="1">
      <c r="A106" s="473" t="s">
        <v>572</v>
      </c>
      <c r="B106" s="460" t="s">
        <v>627</v>
      </c>
      <c r="C106" s="441">
        <f>SUM(C107:C115)</f>
        <v>0</v>
      </c>
    </row>
    <row r="107" spans="1:3" ht="12" customHeight="1">
      <c r="A107" s="473" t="s">
        <v>573</v>
      </c>
      <c r="B107" s="461" t="s">
        <v>628</v>
      </c>
      <c r="C107" s="441"/>
    </row>
    <row r="108" spans="1:3" ht="12" customHeight="1">
      <c r="A108" s="473" t="s">
        <v>574</v>
      </c>
      <c r="B108" s="462" t="s">
        <v>210</v>
      </c>
      <c r="C108" s="441"/>
    </row>
    <row r="109" spans="1:3" ht="12.75">
      <c r="A109" s="473" t="s">
        <v>575</v>
      </c>
      <c r="B109" s="455" t="s">
        <v>189</v>
      </c>
      <c r="C109" s="441"/>
    </row>
    <row r="110" spans="1:3" ht="12" customHeight="1">
      <c r="A110" s="473" t="s">
        <v>576</v>
      </c>
      <c r="B110" s="455" t="s">
        <v>213</v>
      </c>
      <c r="C110" s="441"/>
    </row>
    <row r="111" spans="1:3" ht="12" customHeight="1">
      <c r="A111" s="473" t="s">
        <v>577</v>
      </c>
      <c r="B111" s="455" t="s">
        <v>215</v>
      </c>
      <c r="C111" s="441"/>
    </row>
    <row r="112" spans="1:3" ht="12" customHeight="1">
      <c r="A112" s="473" t="s">
        <v>578</v>
      </c>
      <c r="B112" s="455" t="s">
        <v>195</v>
      </c>
      <c r="C112" s="441"/>
    </row>
    <row r="113" spans="1:3" ht="12" customHeight="1">
      <c r="A113" s="473" t="s">
        <v>579</v>
      </c>
      <c r="B113" s="455" t="s">
        <v>218</v>
      </c>
      <c r="C113" s="441"/>
    </row>
    <row r="114" spans="1:3" ht="12" customHeight="1">
      <c r="A114" s="468" t="s">
        <v>630</v>
      </c>
      <c r="B114" s="455" t="s">
        <v>629</v>
      </c>
      <c r="C114" s="443"/>
    </row>
    <row r="115" spans="1:3" ht="12.75">
      <c r="A115" s="469" t="s">
        <v>580</v>
      </c>
      <c r="B115" s="455" t="s">
        <v>220</v>
      </c>
      <c r="C115" s="443"/>
    </row>
    <row r="116" spans="1:3" ht="12" customHeight="1">
      <c r="A116" s="472" t="s">
        <v>41</v>
      </c>
      <c r="B116" s="463" t="s">
        <v>225</v>
      </c>
      <c r="C116" s="439">
        <f>+C84+C103</f>
        <v>296585657</v>
      </c>
    </row>
    <row r="117" spans="1:3" ht="12" customHeight="1">
      <c r="A117" s="499" t="s">
        <v>631</v>
      </c>
      <c r="B117" s="500" t="s">
        <v>603</v>
      </c>
      <c r="C117" s="501">
        <f>+C118+C119+C120</f>
        <v>0</v>
      </c>
    </row>
    <row r="118" spans="1:3" ht="12" customHeight="1">
      <c r="A118" s="502" t="s">
        <v>581</v>
      </c>
      <c r="B118" s="503" t="s">
        <v>680</v>
      </c>
      <c r="C118" s="498"/>
    </row>
    <row r="119" spans="1:3" ht="12" customHeight="1">
      <c r="A119" s="502" t="s">
        <v>582</v>
      </c>
      <c r="B119" s="503" t="s">
        <v>681</v>
      </c>
      <c r="C119" s="498"/>
    </row>
    <row r="120" spans="1:3" ht="12" customHeight="1">
      <c r="A120" s="502" t="s">
        <v>583</v>
      </c>
      <c r="B120" s="503" t="s">
        <v>682</v>
      </c>
      <c r="C120" s="498"/>
    </row>
    <row r="121" spans="1:3" ht="12.75">
      <c r="A121" s="504" t="s">
        <v>632</v>
      </c>
      <c r="B121" s="503" t="s">
        <v>679</v>
      </c>
      <c r="C121" s="505"/>
    </row>
    <row r="122" spans="1:3" ht="12" customHeight="1">
      <c r="A122" s="504" t="s">
        <v>633</v>
      </c>
      <c r="B122" s="503" t="s">
        <v>237</v>
      </c>
      <c r="C122" s="505">
        <f>+C123+C125+C126</f>
        <v>0</v>
      </c>
    </row>
    <row r="123" spans="1:3" ht="12" customHeight="1">
      <c r="A123" s="502" t="s">
        <v>584</v>
      </c>
      <c r="B123" s="503" t="s">
        <v>238</v>
      </c>
      <c r="C123" s="498"/>
    </row>
    <row r="124" spans="1:3" ht="12" customHeight="1">
      <c r="A124" s="502" t="s">
        <v>634</v>
      </c>
      <c r="B124" s="503" t="s">
        <v>635</v>
      </c>
      <c r="C124" s="498"/>
    </row>
    <row r="125" spans="1:3" ht="12" customHeight="1">
      <c r="A125" s="502" t="s">
        <v>586</v>
      </c>
      <c r="B125" s="503" t="s">
        <v>239</v>
      </c>
      <c r="C125" s="498"/>
    </row>
    <row r="126" spans="1:3" ht="12" customHeight="1">
      <c r="A126" s="506" t="s">
        <v>585</v>
      </c>
      <c r="B126" s="507" t="s">
        <v>240</v>
      </c>
      <c r="C126" s="508"/>
    </row>
    <row r="127" spans="1:3" ht="12" customHeight="1">
      <c r="A127" s="474" t="s">
        <v>677</v>
      </c>
      <c r="B127" s="464" t="s">
        <v>678</v>
      </c>
      <c r="C127" s="450">
        <f>SUM(C117+C121+C122+C123+C124+C125+C126)</f>
        <v>0</v>
      </c>
    </row>
    <row r="128" spans="1:3" ht="12" customHeight="1">
      <c r="A128" s="472" t="s">
        <v>636</v>
      </c>
      <c r="B128" s="463" t="s">
        <v>604</v>
      </c>
      <c r="C128" s="449"/>
    </row>
    <row r="129" spans="1:3" s="432" customFormat="1" ht="12" customHeight="1">
      <c r="A129" s="474" t="s">
        <v>637</v>
      </c>
      <c r="B129" s="464" t="s">
        <v>587</v>
      </c>
      <c r="C129" s="450"/>
    </row>
    <row r="130" spans="1:3" s="432" customFormat="1" ht="12" customHeight="1">
      <c r="A130" s="474" t="s">
        <v>638</v>
      </c>
      <c r="B130" s="464" t="s">
        <v>588</v>
      </c>
      <c r="C130" s="450"/>
    </row>
    <row r="131" spans="1:9" ht="15" customHeight="1">
      <c r="A131" s="472" t="s">
        <v>224</v>
      </c>
      <c r="B131" s="463" t="s">
        <v>668</v>
      </c>
      <c r="C131" s="449">
        <f>SUM(C127:C130)</f>
        <v>0</v>
      </c>
      <c r="F131" s="433"/>
      <c r="G131" s="434"/>
      <c r="H131" s="434"/>
      <c r="I131" s="434"/>
    </row>
    <row r="132" spans="1:3" ht="12.75" customHeight="1">
      <c r="A132" s="475" t="s">
        <v>69</v>
      </c>
      <c r="B132" s="465" t="s">
        <v>669</v>
      </c>
      <c r="C132" s="449">
        <f>+C116+C131</f>
        <v>296585657</v>
      </c>
    </row>
    <row r="133" ht="11.25" customHeight="1">
      <c r="C133" s="894"/>
    </row>
    <row r="134" spans="1:3" ht="12.75">
      <c r="A134" s="902" t="s">
        <v>249</v>
      </c>
      <c r="B134" s="902"/>
      <c r="C134" s="902"/>
    </row>
    <row r="135" spans="1:3" ht="15" customHeight="1">
      <c r="A135" s="900" t="s">
        <v>250</v>
      </c>
      <c r="B135" s="900"/>
      <c r="C135" s="2" t="s">
        <v>791</v>
      </c>
    </row>
    <row r="136" spans="1:4" ht="13.5" customHeight="1">
      <c r="A136" s="426">
        <v>1</v>
      </c>
      <c r="B136" s="431" t="s">
        <v>251</v>
      </c>
      <c r="C136" s="7">
        <f>+C60-C116</f>
        <v>11107763</v>
      </c>
      <c r="D136" s="436"/>
    </row>
    <row r="137" spans="1:3" ht="27.75" customHeight="1">
      <c r="A137" s="426" t="s">
        <v>27</v>
      </c>
      <c r="B137" s="431" t="s">
        <v>252</v>
      </c>
      <c r="C137" s="7">
        <f>+C77-C131</f>
        <v>31924275</v>
      </c>
    </row>
  </sheetData>
  <sheetProtection selectLockedCells="1" selectUnlockedCells="1"/>
  <mergeCells count="6">
    <mergeCell ref="A134:C134"/>
    <mergeCell ref="A135:B135"/>
    <mergeCell ref="A1:C1"/>
    <mergeCell ref="A2:B2"/>
    <mergeCell ref="A80:C80"/>
    <mergeCell ref="A81:B81"/>
  </mergeCells>
  <printOptions horizontalCentered="1"/>
  <pageMargins left="0.7874015748031497" right="0.7874015748031497" top="1.6535433070866143" bottom="0.8661417322834646" header="0.35433070866141736" footer="0.5118110236220472"/>
  <pageSetup horizontalDpi="300" verticalDpi="300" orientation="portrait" paperSize="9" scale="65" r:id="rId1"/>
  <headerFooter alignWithMargins="0">
    <oddHeader>&amp;C&amp;"Times New Roman CE,Félkövér"&amp;12Létavértes Városi Önkormányzat
2023. ÉVI KÖLTSÉGVETÉS
ÖNKÉNT VÁLLALT FELADATAINAK MÉRLEGE&amp;R&amp;"Times New Roman CE,Félkövér dőlt"&amp;11 
1.3. melléklet a 3/2023. (II.15) önkormányzati rendelethez</oddHeader>
  </headerFooter>
  <rowBreaks count="1" manualBreakCount="1">
    <brk id="7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66.00390625" style="219" customWidth="1"/>
    <col min="3" max="3" width="21.87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6</v>
      </c>
    </row>
    <row r="2" spans="1:3" s="223" customFormat="1" ht="25.5" customHeight="1">
      <c r="A2" s="247" t="s">
        <v>373</v>
      </c>
      <c r="B2" s="401" t="s">
        <v>697</v>
      </c>
      <c r="C2" s="222" t="s">
        <v>698</v>
      </c>
    </row>
    <row r="3" spans="1:3" s="223" customFormat="1" ht="12.75" customHeight="1">
      <c r="A3" s="224" t="s">
        <v>363</v>
      </c>
      <c r="B3" s="176" t="s">
        <v>398</v>
      </c>
      <c r="C3" s="225" t="s">
        <v>375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34636398</v>
      </c>
    </row>
    <row r="37" spans="1:3" s="231" customFormat="1" ht="12" customHeight="1">
      <c r="A37" s="237" t="s">
        <v>553</v>
      </c>
      <c r="B37" s="39" t="s">
        <v>300</v>
      </c>
      <c r="C37" s="71">
        <v>1625739</v>
      </c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>
        <v>33010659</v>
      </c>
    </row>
    <row r="40" spans="1:3" s="235" customFormat="1" ht="15" customHeight="1">
      <c r="A40" s="241" t="s">
        <v>247</v>
      </c>
      <c r="B40" s="242" t="s">
        <v>392</v>
      </c>
      <c r="C40" s="211">
        <f>+C35+C36</f>
        <v>34636398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34486398</v>
      </c>
    </row>
    <row r="45" spans="1:3" ht="12" customHeight="1">
      <c r="A45" s="234" t="s">
        <v>555</v>
      </c>
      <c r="B45" s="39" t="s">
        <v>177</v>
      </c>
      <c r="C45" s="71">
        <v>29095960</v>
      </c>
    </row>
    <row r="46" spans="1:3" ht="12" customHeight="1">
      <c r="A46" s="234" t="s">
        <v>556</v>
      </c>
      <c r="B46" s="25" t="s">
        <v>178</v>
      </c>
      <c r="C46" s="75">
        <v>4049949</v>
      </c>
    </row>
    <row r="47" spans="1:3" ht="12" customHeight="1">
      <c r="A47" s="234" t="s">
        <v>557</v>
      </c>
      <c r="B47" s="25" t="s">
        <v>179</v>
      </c>
      <c r="C47" s="75">
        <v>1340489</v>
      </c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150000</v>
      </c>
    </row>
    <row r="51" spans="1:3" s="244" customFormat="1" ht="12" customHeight="1">
      <c r="A51" s="234" t="s">
        <v>570</v>
      </c>
      <c r="B51" s="39" t="s">
        <v>203</v>
      </c>
      <c r="C51" s="71">
        <v>150000</v>
      </c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34636398</v>
      </c>
    </row>
    <row r="56" ht="12.75" customHeight="1">
      <c r="C56" s="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Header>&amp;C&amp;"Times New Roman CE,Félkövér"&amp;12Létavértes Városi Önkormányzat 2023. évi költségvetés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1" sqref="C1"/>
    </sheetView>
  </sheetViews>
  <sheetFormatPr defaultColWidth="9.00390625" defaultRowHeight="14.25" customHeight="1"/>
  <cols>
    <col min="1" max="1" width="13.875" style="218" customWidth="1"/>
    <col min="2" max="2" width="66.00390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7</v>
      </c>
    </row>
    <row r="2" spans="1:3" s="223" customFormat="1" ht="25.5" customHeight="1">
      <c r="A2" s="247" t="s">
        <v>373</v>
      </c>
      <c r="B2" s="401" t="s">
        <v>697</v>
      </c>
      <c r="C2" s="222" t="s">
        <v>698</v>
      </c>
    </row>
    <row r="3" spans="1:3" s="223" customFormat="1" ht="12.75" customHeight="1">
      <c r="A3" s="224" t="s">
        <v>363</v>
      </c>
      <c r="B3" s="176" t="s">
        <v>400</v>
      </c>
      <c r="C3" s="225" t="s">
        <v>401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0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/>
    </row>
    <row r="40" spans="1:3" s="235" customFormat="1" ht="15" customHeight="1">
      <c r="A40" s="241" t="s">
        <v>247</v>
      </c>
      <c r="B40" s="242" t="s">
        <v>392</v>
      </c>
      <c r="C40" s="211">
        <f>+C35+C36</f>
        <v>0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0</v>
      </c>
    </row>
    <row r="45" spans="1:3" ht="12" customHeight="1">
      <c r="A45" s="234" t="s">
        <v>555</v>
      </c>
      <c r="B45" s="39" t="s">
        <v>177</v>
      </c>
      <c r="C45" s="71"/>
    </row>
    <row r="46" spans="1:3" ht="12" customHeight="1">
      <c r="A46" s="234" t="s">
        <v>556</v>
      </c>
      <c r="B46" s="25" t="s">
        <v>178</v>
      </c>
      <c r="C46" s="75"/>
    </row>
    <row r="47" spans="1:3" ht="12" customHeight="1">
      <c r="A47" s="234" t="s">
        <v>557</v>
      </c>
      <c r="B47" s="25" t="s">
        <v>179</v>
      </c>
      <c r="C47" s="75"/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0</v>
      </c>
    </row>
    <row r="56" ht="12.75" customHeight="1">
      <c r="C56" s="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 alignWithMargins="0">
    <oddHeader>&amp;C&amp;"Times New Roman CE,Félkövér"&amp;12Létavértes Városi Önkormányzat 2023. évi költségvetés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6"/>
  <sheetViews>
    <sheetView view="pageLayout" workbookViewId="0" topLeftCell="A1">
      <selection activeCell="C20" sqref="C20"/>
    </sheetView>
  </sheetViews>
  <sheetFormatPr defaultColWidth="9.00390625" defaultRowHeight="14.25" customHeight="1"/>
  <cols>
    <col min="1" max="1" width="13.875" style="218" customWidth="1"/>
    <col min="2" max="2" width="66.00390625" style="219" customWidth="1"/>
    <col min="3" max="3" width="25.00390625" style="219" customWidth="1"/>
    <col min="4" max="16384" width="9.375" style="219" customWidth="1"/>
  </cols>
  <sheetData>
    <row r="1" spans="1:3" s="221" customFormat="1" ht="21" customHeight="1">
      <c r="A1" s="167"/>
      <c r="B1" s="168"/>
      <c r="C1" s="220" t="s">
        <v>7</v>
      </c>
    </row>
    <row r="2" spans="1:3" s="223" customFormat="1" ht="25.5" customHeight="1">
      <c r="A2" s="247" t="s">
        <v>373</v>
      </c>
      <c r="B2" s="401" t="s">
        <v>697</v>
      </c>
      <c r="C2" s="222" t="s">
        <v>698</v>
      </c>
    </row>
    <row r="3" spans="1:3" s="223" customFormat="1" ht="12.75" customHeight="1">
      <c r="A3" s="224" t="s">
        <v>363</v>
      </c>
      <c r="B3" s="176" t="s">
        <v>402</v>
      </c>
      <c r="C3" s="225" t="s">
        <v>403</v>
      </c>
    </row>
    <row r="4" spans="1:3" s="226" customFormat="1" ht="15.75" customHeight="1">
      <c r="A4" s="178"/>
      <c r="B4" s="178"/>
      <c r="C4" s="179" t="s">
        <v>789</v>
      </c>
    </row>
    <row r="5" spans="1:3" ht="12.75" customHeight="1">
      <c r="A5" s="181" t="s">
        <v>365</v>
      </c>
      <c r="B5" s="182" t="s">
        <v>366</v>
      </c>
      <c r="C5" s="227" t="s">
        <v>367</v>
      </c>
    </row>
    <row r="6" spans="1:3" s="228" customFormat="1" ht="12.75" customHeight="1">
      <c r="A6" s="184">
        <v>1</v>
      </c>
      <c r="B6" s="185">
        <v>2</v>
      </c>
      <c r="C6" s="186">
        <v>3</v>
      </c>
    </row>
    <row r="7" spans="1:3" s="228" customFormat="1" ht="15.75" customHeight="1">
      <c r="A7" s="188"/>
      <c r="B7" s="189" t="s">
        <v>255</v>
      </c>
      <c r="C7" s="229"/>
    </row>
    <row r="8" spans="1:3" s="231" customFormat="1" ht="12" customHeight="1">
      <c r="A8" s="184" t="s">
        <v>13</v>
      </c>
      <c r="B8" s="230" t="s">
        <v>376</v>
      </c>
      <c r="C8" s="84">
        <f>SUM(C9:C18)</f>
        <v>0</v>
      </c>
    </row>
    <row r="9" spans="1:3" s="231" customFormat="1" ht="12" customHeight="1">
      <c r="A9" s="232" t="s">
        <v>523</v>
      </c>
      <c r="B9" s="24" t="s">
        <v>72</v>
      </c>
      <c r="C9" s="233"/>
    </row>
    <row r="10" spans="1:3" s="231" customFormat="1" ht="12" customHeight="1">
      <c r="A10" s="234" t="s">
        <v>524</v>
      </c>
      <c r="B10" s="25" t="s">
        <v>74</v>
      </c>
      <c r="C10" s="75"/>
    </row>
    <row r="11" spans="1:3" s="231" customFormat="1" ht="12" customHeight="1">
      <c r="A11" s="234" t="s">
        <v>525</v>
      </c>
      <c r="B11" s="25" t="s">
        <v>76</v>
      </c>
      <c r="C11" s="75"/>
    </row>
    <row r="12" spans="1:3" s="231" customFormat="1" ht="12" customHeight="1">
      <c r="A12" s="234" t="s">
        <v>526</v>
      </c>
      <c r="B12" s="25" t="s">
        <v>78</v>
      </c>
      <c r="C12" s="75"/>
    </row>
    <row r="13" spans="1:3" s="231" customFormat="1" ht="12" customHeight="1">
      <c r="A13" s="234" t="s">
        <v>527</v>
      </c>
      <c r="B13" s="25" t="s">
        <v>80</v>
      </c>
      <c r="C13" s="75"/>
    </row>
    <row r="14" spans="1:3" s="231" customFormat="1" ht="12" customHeight="1">
      <c r="A14" s="234" t="s">
        <v>528</v>
      </c>
      <c r="B14" s="25" t="s">
        <v>377</v>
      </c>
      <c r="C14" s="75"/>
    </row>
    <row r="15" spans="1:3" s="231" customFormat="1" ht="12" customHeight="1">
      <c r="A15" s="234" t="s">
        <v>529</v>
      </c>
      <c r="B15" s="40" t="s">
        <v>378</v>
      </c>
      <c r="C15" s="75"/>
    </row>
    <row r="16" spans="1:3" s="231" customFormat="1" ht="12" customHeight="1">
      <c r="A16" s="234" t="s">
        <v>530</v>
      </c>
      <c r="B16" s="25" t="s">
        <v>86</v>
      </c>
      <c r="C16" s="87"/>
    </row>
    <row r="17" spans="1:3" s="235" customFormat="1" ht="12" customHeight="1">
      <c r="A17" s="234" t="s">
        <v>531</v>
      </c>
      <c r="B17" s="25" t="s">
        <v>88</v>
      </c>
      <c r="C17" s="75"/>
    </row>
    <row r="18" spans="1:3" s="235" customFormat="1" ht="12" customHeight="1">
      <c r="A18" s="234" t="s">
        <v>533</v>
      </c>
      <c r="B18" s="40" t="s">
        <v>90</v>
      </c>
      <c r="C18" s="80"/>
    </row>
    <row r="19" spans="1:3" s="231" customFormat="1" ht="12" customHeight="1">
      <c r="A19" s="184" t="s">
        <v>27</v>
      </c>
      <c r="B19" s="230" t="s">
        <v>379</v>
      </c>
      <c r="C19" s="84">
        <f>SUM(C20:C22)</f>
        <v>0</v>
      </c>
    </row>
    <row r="20" spans="1:3" s="235" customFormat="1" ht="12" customHeight="1">
      <c r="A20" s="234" t="s">
        <v>507</v>
      </c>
      <c r="B20" s="39" t="s">
        <v>30</v>
      </c>
      <c r="C20" s="75"/>
    </row>
    <row r="21" spans="1:3" s="235" customFormat="1" ht="12" customHeight="1">
      <c r="A21" s="234" t="s">
        <v>508</v>
      </c>
      <c r="B21" s="25" t="s">
        <v>380</v>
      </c>
      <c r="C21" s="75"/>
    </row>
    <row r="22" spans="1:3" s="235" customFormat="1" ht="12" customHeight="1">
      <c r="A22" s="234" t="s">
        <v>511</v>
      </c>
      <c r="B22" s="25" t="s">
        <v>381</v>
      </c>
      <c r="C22" s="75"/>
    </row>
    <row r="23" spans="1:3" s="235" customFormat="1" ht="12" customHeight="1">
      <c r="A23" s="234"/>
      <c r="B23" s="25" t="s">
        <v>382</v>
      </c>
      <c r="C23" s="75"/>
    </row>
    <row r="24" spans="1:3" s="235" customFormat="1" ht="12" customHeight="1">
      <c r="A24" s="184" t="s">
        <v>522</v>
      </c>
      <c r="B24" s="6" t="s">
        <v>262</v>
      </c>
      <c r="C24" s="236"/>
    </row>
    <row r="25" spans="1:3" s="235" customFormat="1" ht="12" customHeight="1">
      <c r="A25" s="184" t="s">
        <v>224</v>
      </c>
      <c r="B25" s="6" t="s">
        <v>383</v>
      </c>
      <c r="C25" s="84">
        <f>+C26+C27</f>
        <v>0</v>
      </c>
    </row>
    <row r="26" spans="1:3" s="235" customFormat="1" ht="12" customHeight="1">
      <c r="A26" s="237" t="s">
        <v>512</v>
      </c>
      <c r="B26" s="39" t="s">
        <v>380</v>
      </c>
      <c r="C26" s="71"/>
    </row>
    <row r="27" spans="1:3" s="235" customFormat="1" ht="12" customHeight="1">
      <c r="A27" s="237" t="s">
        <v>513</v>
      </c>
      <c r="B27" s="25" t="s">
        <v>384</v>
      </c>
      <c r="C27" s="87"/>
    </row>
    <row r="28" spans="1:3" s="235" customFormat="1" ht="12" customHeight="1">
      <c r="A28" s="234"/>
      <c r="B28" s="238" t="s">
        <v>385</v>
      </c>
      <c r="C28" s="239"/>
    </row>
    <row r="29" spans="1:3" s="235" customFormat="1" ht="12" customHeight="1">
      <c r="A29" s="184" t="s">
        <v>69</v>
      </c>
      <c r="B29" s="6" t="s">
        <v>386</v>
      </c>
      <c r="C29" s="84">
        <f>+C30+C31+C32</f>
        <v>0</v>
      </c>
    </row>
    <row r="30" spans="1:3" s="235" customFormat="1" ht="12" customHeight="1">
      <c r="A30" s="237" t="s">
        <v>535</v>
      </c>
      <c r="B30" s="39" t="s">
        <v>94</v>
      </c>
      <c r="C30" s="71"/>
    </row>
    <row r="31" spans="1:3" s="235" customFormat="1" ht="12" customHeight="1">
      <c r="A31" s="237" t="s">
        <v>536</v>
      </c>
      <c r="B31" s="25" t="s">
        <v>96</v>
      </c>
      <c r="C31" s="87"/>
    </row>
    <row r="32" spans="1:3" s="235" customFormat="1" ht="12" customHeight="1">
      <c r="A32" s="237" t="s">
        <v>537</v>
      </c>
      <c r="B32" s="238" t="s">
        <v>98</v>
      </c>
      <c r="C32" s="239"/>
    </row>
    <row r="33" spans="1:3" s="231" customFormat="1" ht="12" customHeight="1">
      <c r="A33" s="184" t="s">
        <v>91</v>
      </c>
      <c r="B33" s="6" t="s">
        <v>264</v>
      </c>
      <c r="C33" s="236"/>
    </row>
    <row r="34" spans="1:3" s="231" customFormat="1" ht="12" customHeight="1">
      <c r="A34" s="184" t="s">
        <v>235</v>
      </c>
      <c r="B34" s="6" t="s">
        <v>387</v>
      </c>
      <c r="C34" s="240"/>
    </row>
    <row r="35" spans="1:3" s="231" customFormat="1" ht="12" customHeight="1">
      <c r="A35" s="184" t="s">
        <v>113</v>
      </c>
      <c r="B35" s="6" t="s">
        <v>388</v>
      </c>
      <c r="C35" s="211">
        <f>+C8+C19+C24+C25+C29+C33+C34</f>
        <v>0</v>
      </c>
    </row>
    <row r="36" spans="1:3" s="231" customFormat="1" ht="12" customHeight="1">
      <c r="A36" s="241" t="s">
        <v>123</v>
      </c>
      <c r="B36" s="6" t="s">
        <v>389</v>
      </c>
      <c r="C36" s="211">
        <f>+C37+C38+C39</f>
        <v>0</v>
      </c>
    </row>
    <row r="37" spans="1:3" s="231" customFormat="1" ht="12" customHeight="1">
      <c r="A37" s="237" t="s">
        <v>553</v>
      </c>
      <c r="B37" s="39" t="s">
        <v>300</v>
      </c>
      <c r="C37" s="71"/>
    </row>
    <row r="38" spans="1:3" s="231" customFormat="1" ht="12" customHeight="1">
      <c r="A38" s="237" t="s">
        <v>554</v>
      </c>
      <c r="B38" s="25" t="s">
        <v>390</v>
      </c>
      <c r="C38" s="87"/>
    </row>
    <row r="39" spans="1:3" s="235" customFormat="1" ht="12" customHeight="1">
      <c r="A39" s="234" t="s">
        <v>660</v>
      </c>
      <c r="B39" s="238" t="s">
        <v>391</v>
      </c>
      <c r="C39" s="239"/>
    </row>
    <row r="40" spans="1:3" s="235" customFormat="1" ht="15" customHeight="1">
      <c r="A40" s="241" t="s">
        <v>247</v>
      </c>
      <c r="B40" s="242" t="s">
        <v>392</v>
      </c>
      <c r="C40" s="211">
        <f>+C35+C36</f>
        <v>0</v>
      </c>
    </row>
    <row r="41" spans="1:3" s="235" customFormat="1" ht="15" customHeight="1">
      <c r="A41" s="203"/>
      <c r="B41" s="204"/>
      <c r="C41" s="205"/>
    </row>
    <row r="42" spans="1:3" ht="12.75" customHeight="1">
      <c r="A42" s="243"/>
      <c r="B42" s="207"/>
      <c r="C42" s="208"/>
    </row>
    <row r="43" spans="1:3" s="228" customFormat="1" ht="16.5" customHeight="1">
      <c r="A43" s="209"/>
      <c r="B43" s="210" t="s">
        <v>256</v>
      </c>
      <c r="C43" s="211"/>
    </row>
    <row r="44" spans="1:3" s="244" customFormat="1" ht="12" customHeight="1">
      <c r="A44" s="184" t="s">
        <v>13</v>
      </c>
      <c r="B44" s="6" t="s">
        <v>393</v>
      </c>
      <c r="C44" s="84">
        <f>SUM(C45:C49)</f>
        <v>0</v>
      </c>
    </row>
    <row r="45" spans="1:3" ht="12" customHeight="1">
      <c r="A45" s="234" t="s">
        <v>555</v>
      </c>
      <c r="B45" s="39" t="s">
        <v>177</v>
      </c>
      <c r="C45" s="71"/>
    </row>
    <row r="46" spans="1:3" ht="12" customHeight="1">
      <c r="A46" s="234" t="s">
        <v>556</v>
      </c>
      <c r="B46" s="25" t="s">
        <v>178</v>
      </c>
      <c r="C46" s="75"/>
    </row>
    <row r="47" spans="1:3" ht="12" customHeight="1">
      <c r="A47" s="234" t="s">
        <v>557</v>
      </c>
      <c r="B47" s="25" t="s">
        <v>179</v>
      </c>
      <c r="C47" s="75"/>
    </row>
    <row r="48" spans="1:3" ht="12" customHeight="1">
      <c r="A48" s="234" t="s">
        <v>558</v>
      </c>
      <c r="B48" s="25" t="s">
        <v>180</v>
      </c>
      <c r="C48" s="75"/>
    </row>
    <row r="49" spans="1:3" ht="12" customHeight="1">
      <c r="A49" s="234" t="s">
        <v>559</v>
      </c>
      <c r="B49" s="25" t="s">
        <v>182</v>
      </c>
      <c r="C49" s="75"/>
    </row>
    <row r="50" spans="1:3" ht="12" customHeight="1">
      <c r="A50" s="184" t="s">
        <v>27</v>
      </c>
      <c r="B50" s="6" t="s">
        <v>394</v>
      </c>
      <c r="C50" s="84">
        <f>SUM(C51:C53)</f>
        <v>0</v>
      </c>
    </row>
    <row r="51" spans="1:3" s="244" customFormat="1" ht="12" customHeight="1">
      <c r="A51" s="234" t="s">
        <v>570</v>
      </c>
      <c r="B51" s="39" t="s">
        <v>203</v>
      </c>
      <c r="C51" s="71"/>
    </row>
    <row r="52" spans="1:3" ht="12" customHeight="1">
      <c r="A52" s="234" t="s">
        <v>571</v>
      </c>
      <c r="B52" s="25" t="s">
        <v>205</v>
      </c>
      <c r="C52" s="75"/>
    </row>
    <row r="53" spans="1:3" ht="12" customHeight="1">
      <c r="A53" s="234" t="s">
        <v>572</v>
      </c>
      <c r="B53" s="25" t="s">
        <v>395</v>
      </c>
      <c r="C53" s="75"/>
    </row>
    <row r="54" spans="1:3" ht="12" customHeight="1">
      <c r="A54" s="234"/>
      <c r="B54" s="25" t="s">
        <v>396</v>
      </c>
      <c r="C54" s="75"/>
    </row>
    <row r="55" spans="1:3" ht="15" customHeight="1">
      <c r="A55" s="184" t="s">
        <v>41</v>
      </c>
      <c r="B55" s="245" t="s">
        <v>397</v>
      </c>
      <c r="C55" s="84">
        <f>+C44+C50</f>
        <v>0</v>
      </c>
    </row>
    <row r="56" ht="12.75" customHeight="1">
      <c r="C56" s="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 alignWithMargins="0">
    <oddHeader>&amp;C&amp;"Times New Roman CE,Félkövér"&amp;12Létavértes Városi Önkormányzat 2023. évi költségvetés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E25" sqref="E25"/>
    </sheetView>
  </sheetViews>
  <sheetFormatPr defaultColWidth="9.00390625" defaultRowHeight="12.75"/>
  <cols>
    <col min="1" max="1" width="5.50390625" style="138" customWidth="1"/>
    <col min="2" max="2" width="33.125" style="138" customWidth="1"/>
    <col min="3" max="3" width="12.375" style="138" customWidth="1"/>
    <col min="4" max="4" width="11.50390625" style="138" customWidth="1"/>
    <col min="5" max="5" width="11.375" style="138" customWidth="1"/>
    <col min="6" max="6" width="11.00390625" style="138" customWidth="1"/>
    <col min="7" max="7" width="14.375" style="138" customWidth="1"/>
    <col min="8" max="16384" width="9.375" style="138" customWidth="1"/>
  </cols>
  <sheetData>
    <row r="1" spans="1:7" ht="43.5" customHeight="1">
      <c r="A1" s="929" t="s">
        <v>406</v>
      </c>
      <c r="B1" s="929"/>
      <c r="C1" s="929"/>
      <c r="D1" s="929"/>
      <c r="E1" s="929"/>
      <c r="F1" s="929"/>
      <c r="G1" s="929"/>
    </row>
    <row r="3" spans="1:7" s="250" customFormat="1" ht="27" customHeight="1">
      <c r="A3" s="248" t="s">
        <v>407</v>
      </c>
      <c r="B3" s="249"/>
      <c r="C3" s="930" t="s">
        <v>408</v>
      </c>
      <c r="D3" s="930"/>
      <c r="E3" s="930"/>
      <c r="F3" s="930"/>
      <c r="G3" s="930"/>
    </row>
    <row r="4" spans="1:7" s="250" customFormat="1" ht="15.75">
      <c r="A4" s="249"/>
      <c r="B4" s="249"/>
      <c r="C4" s="249"/>
      <c r="D4" s="249"/>
      <c r="E4" s="249"/>
      <c r="F4" s="249"/>
      <c r="G4" s="249"/>
    </row>
    <row r="5" spans="1:7" s="250" customFormat="1" ht="24.75" customHeight="1">
      <c r="A5" s="248" t="s">
        <v>409</v>
      </c>
      <c r="B5" s="249"/>
      <c r="C5" s="931" t="s">
        <v>410</v>
      </c>
      <c r="D5" s="931"/>
      <c r="E5" s="702"/>
      <c r="F5" s="702"/>
      <c r="G5" s="249"/>
    </row>
    <row r="6" spans="1:7" s="251" customFormat="1" ht="12.75">
      <c r="A6" s="139"/>
      <c r="B6" s="139"/>
      <c r="C6" s="139"/>
      <c r="D6" s="139"/>
      <c r="E6" s="139"/>
      <c r="F6" s="139"/>
      <c r="G6" s="139"/>
    </row>
    <row r="7" spans="1:7" s="255" customFormat="1" ht="15" customHeight="1">
      <c r="A7" s="252" t="s">
        <v>977</v>
      </c>
      <c r="B7" s="253"/>
      <c r="C7" s="253"/>
      <c r="D7" s="254"/>
      <c r="E7" s="254"/>
      <c r="F7" s="254"/>
      <c r="G7" s="254"/>
    </row>
    <row r="8" spans="1:7" s="255" customFormat="1" ht="15" customHeight="1">
      <c r="A8" s="252"/>
      <c r="B8" s="253"/>
      <c r="C8" s="253"/>
      <c r="D8" s="254"/>
      <c r="E8" s="254"/>
      <c r="F8" s="254"/>
      <c r="G8" s="254"/>
    </row>
    <row r="9" spans="1:7" s="255" customFormat="1" ht="15" customHeight="1">
      <c r="A9" s="252" t="s">
        <v>411</v>
      </c>
      <c r="B9" s="254"/>
      <c r="C9" s="254"/>
      <c r="D9" s="254"/>
      <c r="E9" s="254"/>
      <c r="F9" s="254"/>
      <c r="G9" s="701"/>
    </row>
    <row r="10" spans="1:7" s="255" customFormat="1" ht="15" customHeight="1">
      <c r="A10" s="252"/>
      <c r="B10" s="254"/>
      <c r="C10" s="254"/>
      <c r="D10" s="254"/>
      <c r="E10" s="254"/>
      <c r="F10" s="254"/>
      <c r="G10" s="701" t="s">
        <v>831</v>
      </c>
    </row>
    <row r="11" spans="1:7" s="259" customFormat="1" ht="42" customHeight="1">
      <c r="A11" s="256" t="s">
        <v>321</v>
      </c>
      <c r="B11" s="257" t="s">
        <v>412</v>
      </c>
      <c r="C11" s="257" t="s">
        <v>413</v>
      </c>
      <c r="D11" s="257" t="s">
        <v>414</v>
      </c>
      <c r="E11" s="257" t="s">
        <v>415</v>
      </c>
      <c r="F11" s="257" t="s">
        <v>416</v>
      </c>
      <c r="G11" s="258" t="s">
        <v>358</v>
      </c>
    </row>
    <row r="12" spans="1:7" ht="24" customHeight="1">
      <c r="A12" s="260" t="s">
        <v>13</v>
      </c>
      <c r="B12" s="261" t="s">
        <v>417</v>
      </c>
      <c r="C12" s="262"/>
      <c r="D12" s="262"/>
      <c r="E12" s="262"/>
      <c r="F12" s="262"/>
      <c r="G12" s="263">
        <f aca="true" t="shared" si="0" ref="G12:G18">SUM(C12:F12)</f>
        <v>0</v>
      </c>
    </row>
    <row r="13" spans="1:7" ht="24" customHeight="1">
      <c r="A13" s="264" t="s">
        <v>27</v>
      </c>
      <c r="B13" s="265" t="s">
        <v>418</v>
      </c>
      <c r="C13" s="266"/>
      <c r="D13" s="266"/>
      <c r="E13" s="266"/>
      <c r="F13" s="266"/>
      <c r="G13" s="267">
        <f t="shared" si="0"/>
        <v>0</v>
      </c>
    </row>
    <row r="14" spans="1:7" ht="24" customHeight="1">
      <c r="A14" s="264" t="s">
        <v>41</v>
      </c>
      <c r="B14" s="265" t="s">
        <v>419</v>
      </c>
      <c r="C14" s="266"/>
      <c r="D14" s="266"/>
      <c r="E14" s="266"/>
      <c r="F14" s="266"/>
      <c r="G14" s="267">
        <f t="shared" si="0"/>
        <v>0</v>
      </c>
    </row>
    <row r="15" spans="1:7" ht="24" customHeight="1">
      <c r="A15" s="264" t="s">
        <v>224</v>
      </c>
      <c r="B15" s="265" t="s">
        <v>420</v>
      </c>
      <c r="C15" s="266"/>
      <c r="D15" s="266"/>
      <c r="E15" s="266"/>
      <c r="F15" s="266"/>
      <c r="G15" s="267">
        <f t="shared" si="0"/>
        <v>0</v>
      </c>
    </row>
    <row r="16" spans="1:7" ht="24" customHeight="1">
      <c r="A16" s="264" t="s">
        <v>69</v>
      </c>
      <c r="B16" s="265" t="s">
        <v>421</v>
      </c>
      <c r="C16" s="266"/>
      <c r="D16" s="266"/>
      <c r="E16" s="266"/>
      <c r="F16" s="266"/>
      <c r="G16" s="267">
        <f t="shared" si="0"/>
        <v>0</v>
      </c>
    </row>
    <row r="17" spans="1:7" ht="24" customHeight="1">
      <c r="A17" s="268" t="s">
        <v>91</v>
      </c>
      <c r="B17" s="269" t="s">
        <v>422</v>
      </c>
      <c r="C17" s="270">
        <v>12384642</v>
      </c>
      <c r="D17" s="270"/>
      <c r="E17" s="270"/>
      <c r="F17" s="270">
        <v>0</v>
      </c>
      <c r="G17" s="271">
        <f t="shared" si="0"/>
        <v>12384642</v>
      </c>
    </row>
    <row r="18" spans="1:7" s="276" customFormat="1" ht="24" customHeight="1">
      <c r="A18" s="272" t="s">
        <v>235</v>
      </c>
      <c r="B18" s="273" t="s">
        <v>358</v>
      </c>
      <c r="C18" s="274">
        <f>SUM(C12:C17)</f>
        <v>12384642</v>
      </c>
      <c r="D18" s="274">
        <f>SUM(D12:D17)</f>
        <v>0</v>
      </c>
      <c r="E18" s="274">
        <f>SUM(E12:E17)</f>
        <v>0</v>
      </c>
      <c r="F18" s="274">
        <f>SUM(F12:F17)</f>
        <v>0</v>
      </c>
      <c r="G18" s="275">
        <f t="shared" si="0"/>
        <v>12384642</v>
      </c>
    </row>
    <row r="19" spans="1:7" s="251" customFormat="1" ht="12.75">
      <c r="A19" s="139"/>
      <c r="B19" s="139"/>
      <c r="C19" s="139"/>
      <c r="D19" s="139"/>
      <c r="E19" s="139"/>
      <c r="F19" s="139"/>
      <c r="G19" s="139"/>
    </row>
    <row r="20" spans="1:7" s="251" customFormat="1" ht="12.75">
      <c r="A20" s="139"/>
      <c r="B20" s="139"/>
      <c r="C20" s="139"/>
      <c r="D20" s="139"/>
      <c r="E20" s="139"/>
      <c r="F20" s="139"/>
      <c r="G20" s="139"/>
    </row>
    <row r="21" spans="1:7" s="251" customFormat="1" ht="12.75">
      <c r="A21" s="139"/>
      <c r="B21" s="139"/>
      <c r="C21" s="139"/>
      <c r="D21" s="139"/>
      <c r="E21" s="139"/>
      <c r="F21" s="139"/>
      <c r="G21" s="139"/>
    </row>
    <row r="22" spans="1:7" s="251" customFormat="1" ht="15.75">
      <c r="A22" s="250" t="s">
        <v>897</v>
      </c>
      <c r="B22" s="139"/>
      <c r="C22" s="139"/>
      <c r="D22" s="139"/>
      <c r="E22" s="139"/>
      <c r="F22" s="139"/>
      <c r="G22" s="139"/>
    </row>
    <row r="23" spans="1:7" s="251" customFormat="1" ht="12.75">
      <c r="A23" s="139"/>
      <c r="B23" s="139"/>
      <c r="C23" s="139"/>
      <c r="D23" s="139"/>
      <c r="E23" s="139"/>
      <c r="F23" s="139"/>
      <c r="G23" s="139"/>
    </row>
    <row r="24" spans="1:7" ht="12.75">
      <c r="A24" s="139"/>
      <c r="B24" s="139"/>
      <c r="C24" s="139"/>
      <c r="D24" s="139"/>
      <c r="E24" s="139"/>
      <c r="F24" s="139"/>
      <c r="G24" s="139"/>
    </row>
    <row r="25" spans="1:7" ht="12.75">
      <c r="A25" s="139"/>
      <c r="B25" s="139"/>
      <c r="C25" s="251"/>
      <c r="D25" s="251"/>
      <c r="E25" s="251"/>
      <c r="F25" s="251"/>
      <c r="G25" s="139"/>
    </row>
    <row r="26" spans="1:7" ht="13.5">
      <c r="A26" s="139"/>
      <c r="B26" s="139"/>
      <c r="C26" s="277"/>
      <c r="D26" s="278" t="s">
        <v>423</v>
      </c>
      <c r="E26" s="278"/>
      <c r="F26" s="277"/>
      <c r="G26" s="139"/>
    </row>
    <row r="27" spans="3:6" ht="13.5">
      <c r="C27" s="279"/>
      <c r="D27" s="280"/>
      <c r="E27" s="280"/>
      <c r="F27" s="279"/>
    </row>
    <row r="28" spans="3:6" ht="13.5">
      <c r="C28" s="279"/>
      <c r="D28" s="280"/>
      <c r="E28" s="280"/>
      <c r="F28" s="279"/>
    </row>
  </sheetData>
  <sheetProtection selectLockedCells="1" selectUnlockedCells="1"/>
  <mergeCells count="3">
    <mergeCell ref="A1:G1"/>
    <mergeCell ref="C3:G3"/>
    <mergeCell ref="C5:D5"/>
  </mergeCells>
  <printOptions horizontalCentered="1"/>
  <pageMargins left="0.7874015748031497" right="0.7874015748031497" top="1.535433070866142" bottom="0.984251968503937" header="0.5905511811023623" footer="0.5118110236220472"/>
  <pageSetup horizontalDpi="600" verticalDpi="600" orientation="portrait" paperSize="9" scale="95" r:id="rId1"/>
  <headerFooter alignWithMargins="0">
    <oddHeader>&amp;C&amp;"Times New Roman CE,Félkövér"&amp;12Létavértes Városi Önkormányzat 2023. évi költségvetése&amp;R&amp;"Times New Roman CE,Félkövér dőlt"&amp;11
10. melléklet a 3/2023. (II.15)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G12" sqref="G12"/>
    </sheetView>
  </sheetViews>
  <sheetFormatPr defaultColWidth="9.00390625" defaultRowHeight="12.75"/>
  <cols>
    <col min="1" max="1" width="5.50390625" style="138" customWidth="1"/>
    <col min="2" max="2" width="33.125" style="138" customWidth="1"/>
    <col min="3" max="3" width="12.375" style="138" customWidth="1"/>
    <col min="4" max="4" width="11.50390625" style="138" customWidth="1"/>
    <col min="5" max="5" width="11.375" style="138" customWidth="1"/>
    <col min="6" max="6" width="11.00390625" style="138" customWidth="1"/>
    <col min="7" max="7" width="14.375" style="138" customWidth="1"/>
    <col min="8" max="16384" width="9.375" style="138" customWidth="1"/>
  </cols>
  <sheetData>
    <row r="1" spans="1:7" ht="43.5" customHeight="1">
      <c r="A1" s="929" t="s">
        <v>406</v>
      </c>
      <c r="B1" s="929"/>
      <c r="C1" s="929"/>
      <c r="D1" s="929"/>
      <c r="E1" s="929"/>
      <c r="F1" s="929"/>
      <c r="G1" s="929"/>
    </row>
    <row r="3" spans="1:7" s="250" customFormat="1" ht="27" customHeight="1">
      <c r="A3" s="248" t="s">
        <v>407</v>
      </c>
      <c r="B3" s="249"/>
      <c r="C3" s="930" t="s">
        <v>424</v>
      </c>
      <c r="D3" s="930"/>
      <c r="E3" s="930"/>
      <c r="F3" s="930"/>
      <c r="G3" s="930"/>
    </row>
    <row r="4" spans="1:7" s="250" customFormat="1" ht="15.75">
      <c r="A4" s="249"/>
      <c r="B4" s="249"/>
      <c r="C4" s="249"/>
      <c r="D4" s="249"/>
      <c r="E4" s="249"/>
      <c r="F4" s="249"/>
      <c r="G4" s="249"/>
    </row>
    <row r="5" spans="1:7" s="250" customFormat="1" ht="24.75" customHeight="1">
      <c r="A5" s="248" t="s">
        <v>409</v>
      </c>
      <c r="B5" s="249"/>
      <c r="C5" s="932" t="s">
        <v>425</v>
      </c>
      <c r="D5" s="932"/>
      <c r="E5" s="932"/>
      <c r="F5" s="932"/>
      <c r="G5" s="249"/>
    </row>
    <row r="6" spans="1:7" s="251" customFormat="1" ht="12.75">
      <c r="A6" s="139"/>
      <c r="B6" s="139"/>
      <c r="C6" s="139"/>
      <c r="D6" s="139"/>
      <c r="E6" s="139"/>
      <c r="F6" s="139"/>
      <c r="G6" s="139"/>
    </row>
    <row r="7" spans="1:7" s="255" customFormat="1" ht="15" customHeight="1">
      <c r="A7" s="252" t="s">
        <v>972</v>
      </c>
      <c r="B7" s="253"/>
      <c r="C7" s="253"/>
      <c r="D7" s="254"/>
      <c r="E7" s="254"/>
      <c r="F7" s="254"/>
      <c r="G7" s="254"/>
    </row>
    <row r="8" spans="1:7" s="255" customFormat="1" ht="15" customHeight="1">
      <c r="A8" s="252"/>
      <c r="B8" s="253"/>
      <c r="C8" s="253"/>
      <c r="D8" s="254"/>
      <c r="E8" s="254"/>
      <c r="F8" s="254"/>
      <c r="G8" s="254"/>
    </row>
    <row r="9" spans="1:7" s="255" customFormat="1" ht="15" customHeight="1">
      <c r="A9" s="252" t="s">
        <v>411</v>
      </c>
      <c r="B9" s="254"/>
      <c r="C9" s="254"/>
      <c r="D9" s="254"/>
      <c r="E9" s="254"/>
      <c r="F9" s="254"/>
      <c r="G9" s="254"/>
    </row>
    <row r="10" spans="1:7" s="255" customFormat="1" ht="15" customHeight="1">
      <c r="A10" s="252"/>
      <c r="B10" s="254"/>
      <c r="C10" s="254"/>
      <c r="D10" s="254"/>
      <c r="E10" s="254"/>
      <c r="F10" s="254"/>
      <c r="G10" s="701" t="s">
        <v>831</v>
      </c>
    </row>
    <row r="11" spans="1:7" s="259" customFormat="1" ht="42" customHeight="1">
      <c r="A11" s="256" t="s">
        <v>321</v>
      </c>
      <c r="B11" s="257" t="s">
        <v>412</v>
      </c>
      <c r="C11" s="257" t="s">
        <v>413</v>
      </c>
      <c r="D11" s="257" t="s">
        <v>414</v>
      </c>
      <c r="E11" s="257" t="s">
        <v>415</v>
      </c>
      <c r="F11" s="257" t="s">
        <v>416</v>
      </c>
      <c r="G11" s="258" t="s">
        <v>358</v>
      </c>
    </row>
    <row r="12" spans="1:7" ht="24" customHeight="1">
      <c r="A12" s="260" t="s">
        <v>13</v>
      </c>
      <c r="B12" s="261" t="s">
        <v>417</v>
      </c>
      <c r="C12" s="262">
        <v>0</v>
      </c>
      <c r="D12" s="262"/>
      <c r="E12" s="262"/>
      <c r="F12" s="262"/>
      <c r="G12" s="263">
        <f aca="true" t="shared" si="0" ref="G12:G17">SUM(C12:F12)</f>
        <v>0</v>
      </c>
    </row>
    <row r="13" spans="1:7" ht="24" customHeight="1">
      <c r="A13" s="264" t="s">
        <v>27</v>
      </c>
      <c r="B13" s="265" t="s">
        <v>418</v>
      </c>
      <c r="C13" s="266">
        <v>0</v>
      </c>
      <c r="D13" s="266"/>
      <c r="E13" s="266"/>
      <c r="F13" s="266"/>
      <c r="G13" s="267">
        <f t="shared" si="0"/>
        <v>0</v>
      </c>
    </row>
    <row r="14" spans="1:7" ht="24" customHeight="1">
      <c r="A14" s="264" t="s">
        <v>41</v>
      </c>
      <c r="B14" s="265" t="s">
        <v>419</v>
      </c>
      <c r="C14" s="266">
        <v>0</v>
      </c>
      <c r="D14" s="266"/>
      <c r="E14" s="266"/>
      <c r="F14" s="266"/>
      <c r="G14" s="267">
        <f t="shared" si="0"/>
        <v>0</v>
      </c>
    </row>
    <row r="15" spans="1:7" ht="24" customHeight="1">
      <c r="A15" s="264" t="s">
        <v>224</v>
      </c>
      <c r="B15" s="265" t="s">
        <v>420</v>
      </c>
      <c r="C15" s="266"/>
      <c r="D15" s="266"/>
      <c r="E15" s="266"/>
      <c r="F15" s="266"/>
      <c r="G15" s="267">
        <f t="shared" si="0"/>
        <v>0</v>
      </c>
    </row>
    <row r="16" spans="1:7" ht="24" customHeight="1">
      <c r="A16" s="264" t="s">
        <v>69</v>
      </c>
      <c r="B16" s="265" t="s">
        <v>421</v>
      </c>
      <c r="C16" s="266"/>
      <c r="D16" s="266"/>
      <c r="E16" s="266"/>
      <c r="F16" s="266"/>
      <c r="G16" s="267">
        <f t="shared" si="0"/>
        <v>0</v>
      </c>
    </row>
    <row r="17" spans="1:7" ht="24" customHeight="1">
      <c r="A17" s="268" t="s">
        <v>91</v>
      </c>
      <c r="B17" s="269" t="s">
        <v>422</v>
      </c>
      <c r="C17" s="270">
        <v>25400</v>
      </c>
      <c r="D17" s="270">
        <v>120000</v>
      </c>
      <c r="E17" s="270"/>
      <c r="F17" s="270"/>
      <c r="G17" s="271">
        <f t="shared" si="0"/>
        <v>145400</v>
      </c>
    </row>
    <row r="18" spans="1:7" s="276" customFormat="1" ht="24" customHeight="1">
      <c r="A18" s="272" t="s">
        <v>235</v>
      </c>
      <c r="B18" s="273" t="s">
        <v>358</v>
      </c>
      <c r="C18" s="281">
        <v>0</v>
      </c>
      <c r="D18" s="274">
        <f>SUM(D12:D17)</f>
        <v>120000</v>
      </c>
      <c r="E18" s="274">
        <f>SUM(E12:E17)</f>
        <v>0</v>
      </c>
      <c r="F18" s="274">
        <f>SUM(F12:F17)</f>
        <v>0</v>
      </c>
      <c r="G18" s="415" t="s">
        <v>610</v>
      </c>
    </row>
    <row r="19" spans="1:7" s="251" customFormat="1" ht="12.75">
      <c r="A19" s="139"/>
      <c r="B19" s="139"/>
      <c r="C19" s="139"/>
      <c r="D19" s="139"/>
      <c r="E19" s="139"/>
      <c r="F19" s="139"/>
      <c r="G19" s="139"/>
    </row>
    <row r="20" spans="1:7" s="251" customFormat="1" ht="12.75">
      <c r="A20" s="139"/>
      <c r="B20" s="139"/>
      <c r="C20" s="139"/>
      <c r="D20" s="139"/>
      <c r="E20" s="139"/>
      <c r="F20" s="139"/>
      <c r="G20" s="139"/>
    </row>
    <row r="21" spans="1:7" s="251" customFormat="1" ht="12.75">
      <c r="A21" s="139"/>
      <c r="B21" s="139"/>
      <c r="C21" s="139"/>
      <c r="D21" s="139"/>
      <c r="E21" s="139"/>
      <c r="F21" s="139"/>
      <c r="G21" s="139"/>
    </row>
    <row r="22" spans="1:7" s="251" customFormat="1" ht="15.75">
      <c r="A22" s="250" t="s">
        <v>898</v>
      </c>
      <c r="B22" s="139"/>
      <c r="C22" s="139"/>
      <c r="D22" s="139"/>
      <c r="E22" s="139"/>
      <c r="F22" s="139"/>
      <c r="G22" s="139"/>
    </row>
    <row r="23" spans="1:7" s="251" customFormat="1" ht="12.75">
      <c r="A23" s="139"/>
      <c r="B23" s="139"/>
      <c r="C23" s="139"/>
      <c r="D23" s="139"/>
      <c r="E23" s="139"/>
      <c r="F23" s="139"/>
      <c r="G23" s="139"/>
    </row>
    <row r="24" spans="1:7" ht="12.75">
      <c r="A24" s="139"/>
      <c r="B24" s="139"/>
      <c r="C24" s="139"/>
      <c r="D24" s="139"/>
      <c r="E24" s="139"/>
      <c r="F24" s="139"/>
      <c r="G24" s="139"/>
    </row>
    <row r="25" spans="1:7" ht="12.75">
      <c r="A25" s="139"/>
      <c r="B25" s="139"/>
      <c r="C25" s="251"/>
      <c r="D25" s="251"/>
      <c r="E25" s="251"/>
      <c r="F25" s="251"/>
      <c r="G25" s="139"/>
    </row>
    <row r="26" spans="1:7" ht="13.5">
      <c r="A26" s="139"/>
      <c r="B26" s="139"/>
      <c r="C26" s="277"/>
      <c r="D26" s="278" t="s">
        <v>423</v>
      </c>
      <c r="E26" s="278"/>
      <c r="F26" s="277"/>
      <c r="G26" s="139"/>
    </row>
    <row r="27" spans="3:6" ht="13.5">
      <c r="C27" s="279"/>
      <c r="D27" s="280"/>
      <c r="E27" s="280"/>
      <c r="F27" s="279"/>
    </row>
    <row r="28" spans="3:6" ht="13.5">
      <c r="C28" s="279"/>
      <c r="D28" s="280"/>
      <c r="E28" s="280"/>
      <c r="F28" s="279"/>
    </row>
  </sheetData>
  <sheetProtection selectLockedCells="1" selectUnlockedCells="1"/>
  <mergeCells count="3">
    <mergeCell ref="A1:G1"/>
    <mergeCell ref="C3:G3"/>
    <mergeCell ref="C5:F5"/>
  </mergeCells>
  <printOptions horizontalCentered="1"/>
  <pageMargins left="0.7480314960629921" right="0.7480314960629921" top="1.220472440944882" bottom="0.984251968503937" header="0.5118110236220472" footer="0.5118110236220472"/>
  <pageSetup horizontalDpi="300" verticalDpi="300" orientation="portrait" paperSize="9" scale="90" r:id="rId1"/>
  <headerFooter alignWithMargins="0">
    <oddHeader>&amp;C&amp;"Times New Roman CE,Félkövér"&amp;12Létavértes Városi Önkormányzat 2023. évi költségvetés&amp;R&amp;"Times New Roman CE,Dőlt"
10.1. melléklet a 3/2023.(II.15)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5.50390625" style="138" customWidth="1"/>
    <col min="2" max="2" width="33.125" style="138" customWidth="1"/>
    <col min="3" max="3" width="12.375" style="138" customWidth="1"/>
    <col min="4" max="4" width="11.50390625" style="138" customWidth="1"/>
    <col min="5" max="5" width="11.375" style="138" customWidth="1"/>
    <col min="6" max="6" width="11.00390625" style="138" customWidth="1"/>
    <col min="7" max="7" width="14.375" style="138" customWidth="1"/>
    <col min="8" max="16384" width="9.375" style="138" customWidth="1"/>
  </cols>
  <sheetData>
    <row r="1" spans="1:7" ht="43.5" customHeight="1">
      <c r="A1" s="929" t="s">
        <v>406</v>
      </c>
      <c r="B1" s="929"/>
      <c r="C1" s="929"/>
      <c r="D1" s="929"/>
      <c r="E1" s="929"/>
      <c r="F1" s="929"/>
      <c r="G1" s="929"/>
    </row>
    <row r="3" spans="1:7" s="250" customFormat="1" ht="27" customHeight="1">
      <c r="A3" s="248" t="s">
        <v>407</v>
      </c>
      <c r="B3" s="249"/>
      <c r="C3" s="930" t="s">
        <v>797</v>
      </c>
      <c r="D3" s="930"/>
      <c r="E3" s="930"/>
      <c r="F3" s="930"/>
      <c r="G3" s="930"/>
    </row>
    <row r="4" spans="1:7" s="250" customFormat="1" ht="15.75">
      <c r="A4" s="249"/>
      <c r="B4" s="249"/>
      <c r="C4" s="249"/>
      <c r="D4" s="249"/>
      <c r="E4" s="249"/>
      <c r="F4" s="249"/>
      <c r="G4" s="249"/>
    </row>
    <row r="5" spans="1:7" s="250" customFormat="1" ht="24.75" customHeight="1">
      <c r="A5" s="248" t="s">
        <v>409</v>
      </c>
      <c r="B5" s="249"/>
      <c r="C5" s="932" t="s">
        <v>426</v>
      </c>
      <c r="D5" s="932"/>
      <c r="E5" s="932"/>
      <c r="F5" s="932"/>
      <c r="G5" s="249"/>
    </row>
    <row r="6" spans="1:7" s="251" customFormat="1" ht="12.75">
      <c r="A6" s="139"/>
      <c r="B6" s="139"/>
      <c r="C6" s="139"/>
      <c r="D6" s="139"/>
      <c r="E6" s="139"/>
      <c r="F6" s="139"/>
      <c r="G6" s="139"/>
    </row>
    <row r="7" spans="1:7" s="418" customFormat="1" ht="15" customHeight="1">
      <c r="A7" s="416" t="s">
        <v>971</v>
      </c>
      <c r="B7" s="416"/>
      <c r="C7" s="416"/>
      <c r="D7" s="417"/>
      <c r="E7" s="417"/>
      <c r="F7" s="417"/>
      <c r="G7" s="417"/>
    </row>
    <row r="8" spans="1:7" s="418" customFormat="1" ht="15" customHeight="1">
      <c r="A8" s="416"/>
      <c r="B8" s="416"/>
      <c r="C8" s="416"/>
      <c r="D8" s="417"/>
      <c r="E8" s="417"/>
      <c r="F8" s="417"/>
      <c r="G8" s="417"/>
    </row>
    <row r="9" spans="1:7" s="255" customFormat="1" ht="15" customHeight="1">
      <c r="A9" s="252" t="s">
        <v>427</v>
      </c>
      <c r="B9" s="254"/>
      <c r="C9" s="254"/>
      <c r="D9" s="254"/>
      <c r="E9" s="254"/>
      <c r="F9" s="254"/>
      <c r="G9" s="254"/>
    </row>
    <row r="10" spans="1:7" s="255" customFormat="1" ht="15" customHeight="1">
      <c r="A10" s="252"/>
      <c r="B10" s="254"/>
      <c r="C10" s="254"/>
      <c r="D10" s="254"/>
      <c r="E10" s="254"/>
      <c r="F10" s="254"/>
      <c r="G10" s="701" t="s">
        <v>831</v>
      </c>
    </row>
    <row r="11" spans="1:7" s="259" customFormat="1" ht="42" customHeight="1">
      <c r="A11" s="256" t="s">
        <v>321</v>
      </c>
      <c r="B11" s="257" t="s">
        <v>412</v>
      </c>
      <c r="C11" s="257" t="s">
        <v>413</v>
      </c>
      <c r="D11" s="257" t="s">
        <v>414</v>
      </c>
      <c r="E11" s="257" t="s">
        <v>415</v>
      </c>
      <c r="F11" s="257" t="s">
        <v>416</v>
      </c>
      <c r="G11" s="258" t="s">
        <v>358</v>
      </c>
    </row>
    <row r="12" spans="1:7" ht="24" customHeight="1">
      <c r="A12" s="260" t="s">
        <v>13</v>
      </c>
      <c r="B12" s="261" t="s">
        <v>417</v>
      </c>
      <c r="C12" s="262"/>
      <c r="D12" s="262"/>
      <c r="E12" s="262"/>
      <c r="F12" s="262"/>
      <c r="G12" s="263">
        <f aca="true" t="shared" si="0" ref="G12:G17">SUM(C12:F12)</f>
        <v>0</v>
      </c>
    </row>
    <row r="13" spans="1:7" ht="24" customHeight="1">
      <c r="A13" s="264" t="s">
        <v>27</v>
      </c>
      <c r="B13" s="265" t="s">
        <v>418</v>
      </c>
      <c r="C13" s="266"/>
      <c r="D13" s="266"/>
      <c r="E13" s="266"/>
      <c r="F13" s="266"/>
      <c r="G13" s="267">
        <f t="shared" si="0"/>
        <v>0</v>
      </c>
    </row>
    <row r="14" spans="1:7" ht="24" customHeight="1">
      <c r="A14" s="264" t="s">
        <v>41</v>
      </c>
      <c r="B14" s="265" t="s">
        <v>419</v>
      </c>
      <c r="C14" s="266"/>
      <c r="D14" s="266"/>
      <c r="E14" s="266"/>
      <c r="F14" s="266"/>
      <c r="G14" s="267">
        <f t="shared" si="0"/>
        <v>0</v>
      </c>
    </row>
    <row r="15" spans="1:7" ht="24" customHeight="1">
      <c r="A15" s="264" t="s">
        <v>224</v>
      </c>
      <c r="B15" s="265" t="s">
        <v>420</v>
      </c>
      <c r="C15" s="266"/>
      <c r="D15" s="266"/>
      <c r="E15" s="266"/>
      <c r="F15" s="266"/>
      <c r="G15" s="267">
        <f t="shared" si="0"/>
        <v>0</v>
      </c>
    </row>
    <row r="16" spans="1:7" ht="24" customHeight="1">
      <c r="A16" s="264" t="s">
        <v>69</v>
      </c>
      <c r="B16" s="265" t="s">
        <v>421</v>
      </c>
      <c r="C16" s="266"/>
      <c r="D16" s="266"/>
      <c r="E16" s="266"/>
      <c r="F16" s="266"/>
      <c r="G16" s="267">
        <f t="shared" si="0"/>
        <v>0</v>
      </c>
    </row>
    <row r="17" spans="1:7" ht="24" customHeight="1">
      <c r="A17" s="268" t="s">
        <v>91</v>
      </c>
      <c r="B17" s="269" t="s">
        <v>422</v>
      </c>
      <c r="C17" s="270">
        <v>71628</v>
      </c>
      <c r="D17" s="270"/>
      <c r="E17" s="270"/>
      <c r="F17" s="270"/>
      <c r="G17" s="271">
        <f t="shared" si="0"/>
        <v>71628</v>
      </c>
    </row>
    <row r="18" spans="1:7" s="276" customFormat="1" ht="24" customHeight="1">
      <c r="A18" s="272" t="s">
        <v>235</v>
      </c>
      <c r="B18" s="273" t="s">
        <v>358</v>
      </c>
      <c r="C18" s="274">
        <f>SUM(C12:C17)</f>
        <v>71628</v>
      </c>
      <c r="D18" s="274">
        <f>SUM(D12:D17)</f>
        <v>0</v>
      </c>
      <c r="E18" s="274">
        <f>SUM(E12:E17)</f>
        <v>0</v>
      </c>
      <c r="F18" s="274">
        <f>SUM(F12:F17)</f>
        <v>0</v>
      </c>
      <c r="G18" s="415" t="s">
        <v>610</v>
      </c>
    </row>
    <row r="19" spans="1:7" s="251" customFormat="1" ht="12.75">
      <c r="A19" s="139"/>
      <c r="B19" s="139"/>
      <c r="C19" s="139"/>
      <c r="D19" s="139"/>
      <c r="E19" s="139"/>
      <c r="F19" s="139"/>
      <c r="G19" s="139"/>
    </row>
    <row r="20" spans="1:7" s="251" customFormat="1" ht="12.75">
      <c r="A20" s="139"/>
      <c r="B20" s="139"/>
      <c r="C20" s="139"/>
      <c r="D20" s="139"/>
      <c r="E20" s="139"/>
      <c r="F20" s="139"/>
      <c r="G20" s="139"/>
    </row>
    <row r="21" spans="1:7" s="251" customFormat="1" ht="12.75">
      <c r="A21" s="139"/>
      <c r="B21" s="139"/>
      <c r="C21" s="139"/>
      <c r="D21" s="139"/>
      <c r="E21" s="139"/>
      <c r="F21" s="139"/>
      <c r="G21" s="139"/>
    </row>
    <row r="22" spans="1:7" s="251" customFormat="1" ht="15.75">
      <c r="A22" s="250" t="s">
        <v>898</v>
      </c>
      <c r="B22" s="139"/>
      <c r="C22" s="139"/>
      <c r="D22" s="139"/>
      <c r="E22" s="139"/>
      <c r="F22" s="139"/>
      <c r="G22" s="139"/>
    </row>
    <row r="23" spans="1:7" s="251" customFormat="1" ht="12.75">
      <c r="A23" s="139"/>
      <c r="B23" s="139"/>
      <c r="C23" s="139"/>
      <c r="D23" s="139"/>
      <c r="E23" s="139"/>
      <c r="F23" s="139"/>
      <c r="G23" s="139"/>
    </row>
    <row r="24" spans="1:7" ht="12.75">
      <c r="A24" s="139"/>
      <c r="B24" s="139"/>
      <c r="C24" s="139"/>
      <c r="D24" s="139"/>
      <c r="E24" s="139"/>
      <c r="F24" s="139"/>
      <c r="G24" s="139"/>
    </row>
    <row r="25" spans="1:7" ht="12.75">
      <c r="A25" s="139"/>
      <c r="B25" s="139"/>
      <c r="C25" s="251"/>
      <c r="D25" s="251"/>
      <c r="E25" s="251"/>
      <c r="F25" s="251"/>
      <c r="G25" s="139"/>
    </row>
    <row r="26" spans="1:7" ht="13.5">
      <c r="A26" s="139"/>
      <c r="B26" s="139"/>
      <c r="C26" s="277"/>
      <c r="D26" s="278" t="s">
        <v>423</v>
      </c>
      <c r="E26" s="278"/>
      <c r="F26" s="277"/>
      <c r="G26" s="139"/>
    </row>
    <row r="27" spans="3:6" ht="13.5">
      <c r="C27" s="279"/>
      <c r="D27" s="280"/>
      <c r="E27" s="280"/>
      <c r="F27" s="279"/>
    </row>
    <row r="28" spans="3:6" ht="13.5">
      <c r="C28" s="279"/>
      <c r="D28" s="280"/>
      <c r="E28" s="280"/>
      <c r="F28" s="279"/>
    </row>
  </sheetData>
  <sheetProtection selectLockedCells="1" selectUnlockedCells="1"/>
  <mergeCells count="3">
    <mergeCell ref="A1:G1"/>
    <mergeCell ref="C3:G3"/>
    <mergeCell ref="C5:F5"/>
  </mergeCells>
  <printOptions/>
  <pageMargins left="0.7480314960629921" right="0.7480314960629921" top="1.4960629921259843" bottom="0.984251968503937" header="0.5118110236220472" footer="0.5118110236220472"/>
  <pageSetup horizontalDpi="300" verticalDpi="300" orientation="portrait" paperSize="9" scale="97" r:id="rId1"/>
  <headerFooter alignWithMargins="0">
    <oddHeader>&amp;C&amp;"Times New Roman CE,Félkövér"&amp;12Létavértes Városi Önkormányzat 2023. évi költségvetés&amp;R&amp;"Times New Roman CE,Dőlt"
10.2. melléklet a 3/2023.(II.15)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C3" sqref="C3:G3"/>
    </sheetView>
  </sheetViews>
  <sheetFormatPr defaultColWidth="9.00390625" defaultRowHeight="12.75"/>
  <cols>
    <col min="1" max="1" width="5.50390625" style="138" customWidth="1"/>
    <col min="2" max="2" width="33.125" style="138" customWidth="1"/>
    <col min="3" max="3" width="12.375" style="138" customWidth="1"/>
    <col min="4" max="4" width="11.50390625" style="138" customWidth="1"/>
    <col min="5" max="5" width="11.375" style="138" customWidth="1"/>
    <col min="6" max="6" width="11.00390625" style="138" customWidth="1"/>
    <col min="7" max="7" width="14.375" style="138" customWidth="1"/>
    <col min="8" max="16384" width="9.375" style="138" customWidth="1"/>
  </cols>
  <sheetData>
    <row r="1" spans="1:7" ht="43.5" customHeight="1">
      <c r="A1" s="929" t="s">
        <v>406</v>
      </c>
      <c r="B1" s="929"/>
      <c r="C1" s="929"/>
      <c r="D1" s="929"/>
      <c r="E1" s="929"/>
      <c r="F1" s="929"/>
      <c r="G1" s="929"/>
    </row>
    <row r="3" spans="1:7" s="250" customFormat="1" ht="27" customHeight="1">
      <c r="A3" s="248" t="s">
        <v>407</v>
      </c>
      <c r="B3" s="249"/>
      <c r="C3" s="930" t="s">
        <v>404</v>
      </c>
      <c r="D3" s="930"/>
      <c r="E3" s="930"/>
      <c r="F3" s="930"/>
      <c r="G3" s="930"/>
    </row>
    <row r="4" spans="1:7" s="250" customFormat="1" ht="15.75">
      <c r="A4" s="249"/>
      <c r="B4" s="249"/>
      <c r="C4" s="249"/>
      <c r="D4" s="249"/>
      <c r="E4" s="249"/>
      <c r="F4" s="249"/>
      <c r="G4" s="249"/>
    </row>
    <row r="5" spans="1:7" s="250" customFormat="1" ht="24.75" customHeight="1">
      <c r="A5" s="248" t="s">
        <v>409</v>
      </c>
      <c r="B5" s="249"/>
      <c r="C5" s="932" t="s">
        <v>428</v>
      </c>
      <c r="D5" s="932"/>
      <c r="E5" s="932"/>
      <c r="F5" s="932"/>
      <c r="G5" s="249"/>
    </row>
    <row r="6" spans="1:7" s="251" customFormat="1" ht="12.75">
      <c r="A6" s="139"/>
      <c r="B6" s="139"/>
      <c r="C6" s="139"/>
      <c r="D6" s="139"/>
      <c r="E6" s="139"/>
      <c r="F6" s="139"/>
      <c r="G6" s="139"/>
    </row>
    <row r="7" spans="1:7" s="255" customFormat="1" ht="15" customHeight="1">
      <c r="A7" s="252" t="s">
        <v>970</v>
      </c>
      <c r="B7" s="253"/>
      <c r="C7" s="253"/>
      <c r="D7" s="254"/>
      <c r="E7" s="254"/>
      <c r="F7" s="254"/>
      <c r="G7" s="254"/>
    </row>
    <row r="8" spans="1:7" s="255" customFormat="1" ht="15" customHeight="1">
      <c r="A8" s="252"/>
      <c r="B8" s="253"/>
      <c r="C8" s="253"/>
      <c r="D8" s="254"/>
      <c r="E8" s="254"/>
      <c r="F8" s="254"/>
      <c r="G8" s="254"/>
    </row>
    <row r="9" spans="1:7" s="255" customFormat="1" ht="15" customHeight="1">
      <c r="A9" s="252" t="s">
        <v>429</v>
      </c>
      <c r="B9" s="254"/>
      <c r="C9" s="254"/>
      <c r="D9" s="254"/>
      <c r="E9" s="254"/>
      <c r="F9" s="254"/>
      <c r="G9" s="254"/>
    </row>
    <row r="10" spans="1:7" s="255" customFormat="1" ht="15" customHeight="1">
      <c r="A10" s="252"/>
      <c r="B10" s="254"/>
      <c r="C10" s="254"/>
      <c r="D10" s="254"/>
      <c r="E10" s="254"/>
      <c r="F10" s="254"/>
      <c r="G10" s="701" t="s">
        <v>831</v>
      </c>
    </row>
    <row r="11" spans="1:7" s="259" customFormat="1" ht="42" customHeight="1">
      <c r="A11" s="256" t="s">
        <v>321</v>
      </c>
      <c r="B11" s="257" t="s">
        <v>412</v>
      </c>
      <c r="C11" s="257" t="s">
        <v>413</v>
      </c>
      <c r="D11" s="257" t="s">
        <v>414</v>
      </c>
      <c r="E11" s="257" t="s">
        <v>415</v>
      </c>
      <c r="F11" s="257" t="s">
        <v>416</v>
      </c>
      <c r="G11" s="258" t="s">
        <v>358</v>
      </c>
    </row>
    <row r="12" spans="1:7" ht="24" customHeight="1">
      <c r="A12" s="260" t="s">
        <v>13</v>
      </c>
      <c r="B12" s="261" t="s">
        <v>417</v>
      </c>
      <c r="C12" s="262"/>
      <c r="D12" s="262"/>
      <c r="E12" s="262"/>
      <c r="F12" s="262"/>
      <c r="G12" s="263">
        <f aca="true" t="shared" si="0" ref="G12:G17">SUM(C12:F12)</f>
        <v>0</v>
      </c>
    </row>
    <row r="13" spans="1:7" ht="24" customHeight="1">
      <c r="A13" s="264" t="s">
        <v>27</v>
      </c>
      <c r="B13" s="265" t="s">
        <v>418</v>
      </c>
      <c r="C13" s="266"/>
      <c r="D13" s="266"/>
      <c r="E13" s="266"/>
      <c r="F13" s="266"/>
      <c r="G13" s="267">
        <f t="shared" si="0"/>
        <v>0</v>
      </c>
    </row>
    <row r="14" spans="1:7" ht="24" customHeight="1">
      <c r="A14" s="264" t="s">
        <v>41</v>
      </c>
      <c r="B14" s="265" t="s">
        <v>419</v>
      </c>
      <c r="C14" s="266"/>
      <c r="D14" s="266"/>
      <c r="E14" s="266"/>
      <c r="F14" s="266"/>
      <c r="G14" s="267">
        <f t="shared" si="0"/>
        <v>0</v>
      </c>
    </row>
    <row r="15" spans="1:7" ht="24" customHeight="1">
      <c r="A15" s="264" t="s">
        <v>224</v>
      </c>
      <c r="B15" s="265" t="s">
        <v>420</v>
      </c>
      <c r="C15" s="266"/>
      <c r="D15" s="266"/>
      <c r="E15" s="266"/>
      <c r="F15" s="266"/>
      <c r="G15" s="267">
        <f t="shared" si="0"/>
        <v>0</v>
      </c>
    </row>
    <row r="16" spans="1:7" ht="24" customHeight="1">
      <c r="A16" s="264" t="s">
        <v>69</v>
      </c>
      <c r="B16" s="265" t="s">
        <v>421</v>
      </c>
      <c r="C16" s="266"/>
      <c r="D16" s="266"/>
      <c r="E16" s="266"/>
      <c r="F16" s="266"/>
      <c r="G16" s="267">
        <f t="shared" si="0"/>
        <v>0</v>
      </c>
    </row>
    <row r="17" spans="1:7" ht="24" customHeight="1">
      <c r="A17" s="268" t="s">
        <v>91</v>
      </c>
      <c r="B17" s="269" t="s">
        <v>422</v>
      </c>
      <c r="C17" s="270">
        <v>12700</v>
      </c>
      <c r="D17" s="270"/>
      <c r="E17" s="270"/>
      <c r="F17" s="270"/>
      <c r="G17" s="271">
        <f t="shared" si="0"/>
        <v>12700</v>
      </c>
    </row>
    <row r="18" spans="1:7" s="276" customFormat="1" ht="24" customHeight="1">
      <c r="A18" s="272" t="s">
        <v>235</v>
      </c>
      <c r="B18" s="273" t="s">
        <v>358</v>
      </c>
      <c r="C18" s="274">
        <f>SUM(C12:C17)</f>
        <v>12700</v>
      </c>
      <c r="D18" s="274">
        <f>SUM(D12:D17)</f>
        <v>0</v>
      </c>
      <c r="E18" s="274">
        <f>SUM(E12:E17)</f>
        <v>0</v>
      </c>
      <c r="F18" s="274">
        <f>SUM(F12:F17)</f>
        <v>0</v>
      </c>
      <c r="G18" s="415" t="s">
        <v>610</v>
      </c>
    </row>
    <row r="19" spans="1:7" s="251" customFormat="1" ht="12.75">
      <c r="A19" s="139"/>
      <c r="B19" s="139"/>
      <c r="C19" s="139"/>
      <c r="D19" s="139"/>
      <c r="E19" s="139"/>
      <c r="F19" s="139"/>
      <c r="G19" s="139"/>
    </row>
    <row r="20" spans="1:7" s="251" customFormat="1" ht="12.75">
      <c r="A20" s="139"/>
      <c r="B20" s="139"/>
      <c r="C20" s="139"/>
      <c r="D20" s="139"/>
      <c r="E20" s="139"/>
      <c r="F20" s="139"/>
      <c r="G20" s="139"/>
    </row>
    <row r="21" spans="1:7" s="251" customFormat="1" ht="12.75">
      <c r="A21" s="139"/>
      <c r="B21" s="139"/>
      <c r="C21" s="139"/>
      <c r="D21" s="139"/>
      <c r="E21" s="139"/>
      <c r="F21" s="139"/>
      <c r="G21" s="139"/>
    </row>
    <row r="22" spans="1:7" s="251" customFormat="1" ht="15.75">
      <c r="A22" s="250" t="s">
        <v>898</v>
      </c>
      <c r="B22" s="139"/>
      <c r="C22" s="139"/>
      <c r="D22" s="139"/>
      <c r="E22" s="139"/>
      <c r="F22" s="139"/>
      <c r="G22" s="139"/>
    </row>
    <row r="23" spans="1:7" s="251" customFormat="1" ht="12.75">
      <c r="A23" s="139"/>
      <c r="B23" s="139"/>
      <c r="C23" s="139"/>
      <c r="D23" s="139"/>
      <c r="E23" s="139"/>
      <c r="F23" s="139"/>
      <c r="G23" s="139"/>
    </row>
    <row r="24" spans="1:7" ht="12.75">
      <c r="A24" s="139"/>
      <c r="B24" s="139"/>
      <c r="C24" s="139"/>
      <c r="D24" s="139"/>
      <c r="E24" s="139"/>
      <c r="F24" s="139"/>
      <c r="G24" s="139"/>
    </row>
    <row r="25" spans="1:7" ht="12.75">
      <c r="A25" s="139"/>
      <c r="B25" s="139"/>
      <c r="C25" s="251"/>
      <c r="D25" s="251"/>
      <c r="E25" s="251"/>
      <c r="F25" s="251"/>
      <c r="G25" s="139"/>
    </row>
    <row r="26" spans="1:7" ht="13.5">
      <c r="A26" s="139"/>
      <c r="B26" s="139"/>
      <c r="C26" s="277"/>
      <c r="D26" s="278" t="s">
        <v>423</v>
      </c>
      <c r="E26" s="278"/>
      <c r="F26" s="277"/>
      <c r="G26" s="139"/>
    </row>
    <row r="27" spans="3:6" ht="13.5">
      <c r="C27" s="279"/>
      <c r="D27" s="280"/>
      <c r="E27" s="280"/>
      <c r="F27" s="279"/>
    </row>
    <row r="28" spans="3:6" ht="13.5">
      <c r="C28" s="279"/>
      <c r="D28" s="280"/>
      <c r="E28" s="280"/>
      <c r="F28" s="279"/>
    </row>
  </sheetData>
  <sheetProtection selectLockedCells="1" selectUnlockedCells="1"/>
  <mergeCells count="3">
    <mergeCell ref="A1:G1"/>
    <mergeCell ref="C3:G3"/>
    <mergeCell ref="C5:F5"/>
  </mergeCells>
  <printOptions/>
  <pageMargins left="0.7480314960629921" right="0.7480314960629921" top="1.4960629921259843" bottom="0.984251968503937" header="0.5118110236220472" footer="0.5118110236220472"/>
  <pageSetup horizontalDpi="300" verticalDpi="300" orientation="portrait" paperSize="9" scale="97" r:id="rId1"/>
  <headerFooter alignWithMargins="0">
    <oddHeader>&amp;C&amp;"Times New Roman CE,Félkövér"&amp;12Létavértes Városi Önkormányzat 2023. évi költségvetés&amp;R&amp;"Times New Roman CE,Dőlt"
10.3. melléklet a 3/2023.(II.15)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7">
      <selection activeCell="F15" sqref="F15"/>
    </sheetView>
  </sheetViews>
  <sheetFormatPr defaultColWidth="9.00390625" defaultRowHeight="12.75"/>
  <cols>
    <col min="1" max="1" width="5.50390625" style="138" customWidth="1"/>
    <col min="2" max="2" width="33.125" style="138" customWidth="1"/>
    <col min="3" max="3" width="12.375" style="138" customWidth="1"/>
    <col min="4" max="4" width="11.50390625" style="138" customWidth="1"/>
    <col min="5" max="5" width="11.375" style="138" customWidth="1"/>
    <col min="6" max="6" width="11.00390625" style="138" customWidth="1"/>
    <col min="7" max="7" width="14.375" style="138" customWidth="1"/>
    <col min="8" max="16384" width="9.375" style="138" customWidth="1"/>
  </cols>
  <sheetData>
    <row r="1" spans="1:7" ht="43.5" customHeight="1">
      <c r="A1" s="929" t="s">
        <v>406</v>
      </c>
      <c r="B1" s="929"/>
      <c r="C1" s="929"/>
      <c r="D1" s="929"/>
      <c r="E1" s="929"/>
      <c r="F1" s="929"/>
      <c r="G1" s="929"/>
    </row>
    <row r="3" spans="1:7" s="250" customFormat="1" ht="27" customHeight="1">
      <c r="A3" s="248" t="s">
        <v>407</v>
      </c>
      <c r="B3" s="249"/>
      <c r="C3" s="930" t="s">
        <v>697</v>
      </c>
      <c r="D3" s="930"/>
      <c r="E3" s="930"/>
      <c r="F3" s="930"/>
      <c r="G3" s="930"/>
    </row>
    <row r="4" spans="1:7" s="250" customFormat="1" ht="15.75">
      <c r="A4" s="249"/>
      <c r="B4" s="249"/>
      <c r="C4" s="249"/>
      <c r="D4" s="249"/>
      <c r="E4" s="249"/>
      <c r="F4" s="249"/>
      <c r="G4" s="249"/>
    </row>
    <row r="5" spans="1:7" s="250" customFormat="1" ht="24.75" customHeight="1">
      <c r="A5" s="248" t="s">
        <v>409</v>
      </c>
      <c r="B5" s="249"/>
      <c r="C5" s="932" t="s">
        <v>700</v>
      </c>
      <c r="D5" s="932"/>
      <c r="E5" s="932"/>
      <c r="F5" s="932"/>
      <c r="G5" s="249"/>
    </row>
    <row r="6" spans="1:7" s="251" customFormat="1" ht="12.75">
      <c r="A6" s="139"/>
      <c r="B6" s="139"/>
      <c r="C6" s="139"/>
      <c r="D6" s="139"/>
      <c r="E6" s="139"/>
      <c r="F6" s="139"/>
      <c r="G6" s="139"/>
    </row>
    <row r="7" spans="1:7" s="255" customFormat="1" ht="15" customHeight="1">
      <c r="A7" s="252" t="s">
        <v>969</v>
      </c>
      <c r="B7" s="253"/>
      <c r="C7" s="253"/>
      <c r="D7" s="254"/>
      <c r="E7" s="254"/>
      <c r="F7" s="254"/>
      <c r="G7" s="254"/>
    </row>
    <row r="8" spans="1:7" s="255" customFormat="1" ht="15" customHeight="1">
      <c r="A8" s="252"/>
      <c r="B8" s="253"/>
      <c r="C8" s="253"/>
      <c r="D8" s="254"/>
      <c r="E8" s="254"/>
      <c r="F8" s="254"/>
      <c r="G8" s="254"/>
    </row>
    <row r="9" spans="1:7" s="255" customFormat="1" ht="15" customHeight="1">
      <c r="A9" s="252" t="s">
        <v>429</v>
      </c>
      <c r="B9" s="254"/>
      <c r="C9" s="254"/>
      <c r="D9" s="254"/>
      <c r="E9" s="254"/>
      <c r="F9" s="254"/>
      <c r="G9" s="254"/>
    </row>
    <row r="10" spans="1:7" s="255" customFormat="1" ht="15" customHeight="1">
      <c r="A10" s="252"/>
      <c r="B10" s="254"/>
      <c r="C10" s="254"/>
      <c r="D10" s="254"/>
      <c r="E10" s="254"/>
      <c r="F10" s="254"/>
      <c r="G10" s="701" t="s">
        <v>831</v>
      </c>
    </row>
    <row r="11" spans="1:7" s="259" customFormat="1" ht="42" customHeight="1">
      <c r="A11" s="256" t="s">
        <v>321</v>
      </c>
      <c r="B11" s="257" t="s">
        <v>412</v>
      </c>
      <c r="C11" s="257" t="s">
        <v>413</v>
      </c>
      <c r="D11" s="257" t="s">
        <v>414</v>
      </c>
      <c r="E11" s="257" t="s">
        <v>415</v>
      </c>
      <c r="F11" s="257" t="s">
        <v>416</v>
      </c>
      <c r="G11" s="258" t="s">
        <v>358</v>
      </c>
    </row>
    <row r="12" spans="1:7" ht="24" customHeight="1">
      <c r="A12" s="260" t="s">
        <v>13</v>
      </c>
      <c r="B12" s="261" t="s">
        <v>417</v>
      </c>
      <c r="C12" s="262"/>
      <c r="D12" s="262"/>
      <c r="E12" s="262"/>
      <c r="F12" s="262"/>
      <c r="G12" s="263">
        <f aca="true" t="shared" si="0" ref="G12:G17">SUM(C12:F12)</f>
        <v>0</v>
      </c>
    </row>
    <row r="13" spans="1:7" ht="24" customHeight="1">
      <c r="A13" s="264" t="s">
        <v>27</v>
      </c>
      <c r="B13" s="265" t="s">
        <v>418</v>
      </c>
      <c r="C13" s="266"/>
      <c r="D13" s="266"/>
      <c r="E13" s="266"/>
      <c r="F13" s="266"/>
      <c r="G13" s="267">
        <f t="shared" si="0"/>
        <v>0</v>
      </c>
    </row>
    <row r="14" spans="1:7" ht="24" customHeight="1">
      <c r="A14" s="264" t="s">
        <v>41</v>
      </c>
      <c r="B14" s="265" t="s">
        <v>419</v>
      </c>
      <c r="C14" s="266"/>
      <c r="D14" s="266"/>
      <c r="E14" s="266"/>
      <c r="F14" s="266"/>
      <c r="G14" s="267">
        <f t="shared" si="0"/>
        <v>0</v>
      </c>
    </row>
    <row r="15" spans="1:7" ht="24" customHeight="1">
      <c r="A15" s="264" t="s">
        <v>224</v>
      </c>
      <c r="B15" s="265" t="s">
        <v>420</v>
      </c>
      <c r="C15" s="266"/>
      <c r="D15" s="266"/>
      <c r="E15" s="266"/>
      <c r="F15" s="266"/>
      <c r="G15" s="267">
        <f t="shared" si="0"/>
        <v>0</v>
      </c>
    </row>
    <row r="16" spans="1:7" ht="24" customHeight="1">
      <c r="A16" s="264" t="s">
        <v>69</v>
      </c>
      <c r="B16" s="265" t="s">
        <v>421</v>
      </c>
      <c r="C16" s="266"/>
      <c r="D16" s="266"/>
      <c r="E16" s="266"/>
      <c r="F16" s="266"/>
      <c r="G16" s="267">
        <f t="shared" si="0"/>
        <v>0</v>
      </c>
    </row>
    <row r="17" spans="1:7" ht="24" customHeight="1">
      <c r="A17" s="268" t="s">
        <v>91</v>
      </c>
      <c r="B17" s="269" t="s">
        <v>422</v>
      </c>
      <c r="C17" s="270"/>
      <c r="D17" s="270"/>
      <c r="E17" s="270"/>
      <c r="F17" s="270"/>
      <c r="G17" s="271">
        <f t="shared" si="0"/>
        <v>0</v>
      </c>
    </row>
    <row r="18" spans="1:7" s="276" customFormat="1" ht="24" customHeight="1">
      <c r="A18" s="272" t="s">
        <v>235</v>
      </c>
      <c r="B18" s="273" t="s">
        <v>358</v>
      </c>
      <c r="C18" s="274">
        <f>SUM(C12:C17)</f>
        <v>0</v>
      </c>
      <c r="D18" s="274">
        <f>SUM(D12:D17)</f>
        <v>0</v>
      </c>
      <c r="E18" s="274">
        <f>SUM(E12:E17)</f>
        <v>0</v>
      </c>
      <c r="F18" s="274">
        <f>SUM(F12:F17)</f>
        <v>0</v>
      </c>
      <c r="G18" s="415" t="s">
        <v>610</v>
      </c>
    </row>
    <row r="19" spans="1:7" s="251" customFormat="1" ht="12.75">
      <c r="A19" s="139"/>
      <c r="B19" s="139"/>
      <c r="C19" s="139"/>
      <c r="D19" s="139"/>
      <c r="E19" s="139"/>
      <c r="F19" s="139"/>
      <c r="G19" s="139"/>
    </row>
    <row r="20" spans="1:7" s="251" customFormat="1" ht="12.75">
      <c r="A20" s="139"/>
      <c r="B20" s="139"/>
      <c r="C20" s="139"/>
      <c r="D20" s="139"/>
      <c r="E20" s="139"/>
      <c r="F20" s="139"/>
      <c r="G20" s="139"/>
    </row>
    <row r="21" spans="1:7" s="251" customFormat="1" ht="12.75">
      <c r="A21" s="139"/>
      <c r="B21" s="139"/>
      <c r="C21" s="139"/>
      <c r="D21" s="139"/>
      <c r="E21" s="139"/>
      <c r="F21" s="139"/>
      <c r="G21" s="139"/>
    </row>
    <row r="22" spans="1:7" s="251" customFormat="1" ht="15.75">
      <c r="A22" s="250" t="s">
        <v>898</v>
      </c>
      <c r="B22" s="139"/>
      <c r="C22" s="139"/>
      <c r="D22" s="139"/>
      <c r="E22" s="139"/>
      <c r="F22" s="139"/>
      <c r="G22" s="139"/>
    </row>
    <row r="23" spans="1:7" s="251" customFormat="1" ht="12.75">
      <c r="A23" s="139"/>
      <c r="B23" s="139"/>
      <c r="C23" s="139"/>
      <c r="D23" s="139"/>
      <c r="E23" s="139"/>
      <c r="F23" s="139"/>
      <c r="G23" s="139"/>
    </row>
    <row r="24" spans="1:7" ht="12.75">
      <c r="A24" s="139"/>
      <c r="B24" s="139"/>
      <c r="C24" s="139"/>
      <c r="D24" s="139"/>
      <c r="E24" s="139"/>
      <c r="F24" s="139"/>
      <c r="G24" s="139"/>
    </row>
    <row r="25" spans="1:7" ht="12.75">
      <c r="A25" s="139"/>
      <c r="B25" s="139"/>
      <c r="C25" s="251"/>
      <c r="D25" s="251"/>
      <c r="E25" s="251"/>
      <c r="F25" s="251"/>
      <c r="G25" s="139"/>
    </row>
    <row r="26" spans="1:7" ht="13.5">
      <c r="A26" s="139"/>
      <c r="B26" s="139"/>
      <c r="C26" s="277"/>
      <c r="D26" s="278" t="s">
        <v>423</v>
      </c>
      <c r="E26" s="278"/>
      <c r="F26" s="277"/>
      <c r="G26" s="139"/>
    </row>
    <row r="27" spans="3:6" ht="13.5">
      <c r="C27" s="279"/>
      <c r="D27" s="280"/>
      <c r="E27" s="280"/>
      <c r="F27" s="279"/>
    </row>
    <row r="28" spans="3:6" ht="13.5">
      <c r="C28" s="279"/>
      <c r="D28" s="280"/>
      <c r="E28" s="280"/>
      <c r="F28" s="279"/>
    </row>
  </sheetData>
  <sheetProtection/>
  <mergeCells count="3">
    <mergeCell ref="A1:G1"/>
    <mergeCell ref="C3:G3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&amp;C&amp;"Times New Roman CE,Félkövér"&amp;12Létavértes Városi Önkormányzat 2023. évi költségvetés&amp;R
&amp;"Times New Roman CE,Dőlt"10.4. melléklet a 3/2023. (II.15)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E7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1.875" style="561" customWidth="1"/>
    <col min="2" max="2" width="33.50390625" style="561" customWidth="1"/>
    <col min="3" max="3" width="10.50390625" style="561" customWidth="1"/>
    <col min="4" max="4" width="19.625" style="561" customWidth="1"/>
    <col min="5" max="5" width="12.50390625" style="561" customWidth="1"/>
    <col min="6" max="7" width="9.375" style="561" customWidth="1"/>
    <col min="8" max="8" width="13.125" style="561" customWidth="1"/>
    <col min="9" max="16384" width="9.375" style="561" customWidth="1"/>
  </cols>
  <sheetData>
    <row r="1" ht="15.75">
      <c r="A1" s="560" t="s">
        <v>966</v>
      </c>
    </row>
    <row r="2" spans="1:5" ht="15.75">
      <c r="A2" s="560"/>
      <c r="E2" s="562" t="s">
        <v>8</v>
      </c>
    </row>
    <row r="4" spans="1:4" ht="31.5">
      <c r="A4" s="561" t="s">
        <v>737</v>
      </c>
      <c r="B4" s="561" t="s">
        <v>738</v>
      </c>
      <c r="C4" s="563" t="s">
        <v>739</v>
      </c>
      <c r="D4" s="590" t="s">
        <v>899</v>
      </c>
    </row>
    <row r="5" spans="1:4" ht="15.75">
      <c r="A5" s="940" t="s">
        <v>740</v>
      </c>
      <c r="B5" s="604" t="s">
        <v>741</v>
      </c>
      <c r="C5" s="622" t="s">
        <v>742</v>
      </c>
      <c r="D5" s="605">
        <v>15000</v>
      </c>
    </row>
    <row r="6" spans="1:4" ht="15.75">
      <c r="A6" s="941"/>
      <c r="B6" s="606" t="s">
        <v>743</v>
      </c>
      <c r="C6" s="623" t="s">
        <v>742</v>
      </c>
      <c r="D6" s="607">
        <v>10000</v>
      </c>
    </row>
    <row r="7" spans="1:4" ht="15.75">
      <c r="A7" s="942"/>
      <c r="B7" s="608" t="s">
        <v>744</v>
      </c>
      <c r="C7" s="624" t="s">
        <v>742</v>
      </c>
      <c r="D7" s="609">
        <v>5000</v>
      </c>
    </row>
    <row r="8" spans="1:4" ht="15.75">
      <c r="A8" s="940" t="s">
        <v>745</v>
      </c>
      <c r="B8" s="604" t="s">
        <v>746</v>
      </c>
      <c r="C8" s="622" t="s">
        <v>742</v>
      </c>
      <c r="D8" s="605">
        <v>5000</v>
      </c>
    </row>
    <row r="9" spans="1:4" ht="15.75">
      <c r="A9" s="941"/>
      <c r="B9" s="608" t="s">
        <v>744</v>
      </c>
      <c r="C9" s="624" t="s">
        <v>742</v>
      </c>
      <c r="D9" s="609">
        <v>10000</v>
      </c>
    </row>
    <row r="10" spans="1:4" ht="15.75">
      <c r="A10" s="943" t="s">
        <v>800</v>
      </c>
      <c r="B10" s="604" t="s">
        <v>747</v>
      </c>
      <c r="C10" s="622" t="s">
        <v>757</v>
      </c>
      <c r="D10" s="605">
        <v>8000</v>
      </c>
    </row>
    <row r="11" spans="1:4" ht="15.75">
      <c r="A11" s="944"/>
      <c r="B11" s="606" t="s">
        <v>799</v>
      </c>
      <c r="C11" s="623" t="s">
        <v>742</v>
      </c>
      <c r="D11" s="607">
        <v>10000</v>
      </c>
    </row>
    <row r="12" spans="1:4" ht="15.75">
      <c r="A12" s="945"/>
      <c r="B12" s="608" t="s">
        <v>749</v>
      </c>
      <c r="C12" s="624" t="s">
        <v>748</v>
      </c>
      <c r="D12" s="609">
        <v>12000</v>
      </c>
    </row>
    <row r="13" spans="1:4" ht="15.75">
      <c r="A13" s="946" t="s">
        <v>750</v>
      </c>
      <c r="B13" s="604" t="s">
        <v>746</v>
      </c>
      <c r="C13" s="622" t="s">
        <v>748</v>
      </c>
      <c r="D13" s="605">
        <v>5000</v>
      </c>
    </row>
    <row r="14" spans="1:4" ht="15.75">
      <c r="A14" s="947"/>
      <c r="B14" s="606" t="s">
        <v>751</v>
      </c>
      <c r="C14" s="623" t="s">
        <v>742</v>
      </c>
      <c r="D14" s="607">
        <v>2000</v>
      </c>
    </row>
    <row r="15" spans="1:4" ht="15.75">
      <c r="A15" s="947"/>
      <c r="B15" s="606" t="s">
        <v>801</v>
      </c>
      <c r="C15" s="623" t="s">
        <v>757</v>
      </c>
      <c r="D15" s="607">
        <v>15000</v>
      </c>
    </row>
    <row r="16" spans="1:4" ht="15.75">
      <c r="A16" s="948"/>
      <c r="B16" s="608" t="s">
        <v>787</v>
      </c>
      <c r="C16" s="624" t="s">
        <v>742</v>
      </c>
      <c r="D16" s="609">
        <v>800</v>
      </c>
    </row>
    <row r="17" spans="1:4" ht="15.75">
      <c r="A17" s="943" t="s">
        <v>752</v>
      </c>
      <c r="B17" s="604" t="s">
        <v>753</v>
      </c>
      <c r="C17" s="622" t="s">
        <v>748</v>
      </c>
      <c r="D17" s="605">
        <v>15000</v>
      </c>
    </row>
    <row r="18" spans="1:4" ht="15.75">
      <c r="A18" s="945"/>
      <c r="B18" s="608" t="s">
        <v>749</v>
      </c>
      <c r="C18" s="624" t="s">
        <v>748</v>
      </c>
      <c r="D18" s="609">
        <v>12000</v>
      </c>
    </row>
    <row r="19" spans="1:4" ht="15.75">
      <c r="A19" s="941" t="s">
        <v>754</v>
      </c>
      <c r="B19" s="604" t="s">
        <v>756</v>
      </c>
      <c r="C19" s="622" t="s">
        <v>742</v>
      </c>
      <c r="D19" s="605">
        <v>3000</v>
      </c>
    </row>
    <row r="20" spans="1:4" ht="15.75">
      <c r="A20" s="941"/>
      <c r="B20" s="606" t="s">
        <v>744</v>
      </c>
      <c r="C20" s="623" t="s">
        <v>742</v>
      </c>
      <c r="D20" s="607">
        <v>10000</v>
      </c>
    </row>
    <row r="21" spans="1:4" ht="15.75">
      <c r="A21" s="941"/>
      <c r="B21" s="608" t="s">
        <v>762</v>
      </c>
      <c r="C21" s="624" t="s">
        <v>742</v>
      </c>
      <c r="D21" s="609">
        <v>5000</v>
      </c>
    </row>
    <row r="22" spans="1:4" ht="15.75">
      <c r="A22" s="938" t="s">
        <v>759</v>
      </c>
      <c r="B22" s="604" t="s">
        <v>756</v>
      </c>
      <c r="C22" s="622" t="s">
        <v>742</v>
      </c>
      <c r="D22" s="605">
        <v>3000</v>
      </c>
    </row>
    <row r="23" spans="1:4" ht="15.75">
      <c r="A23" s="939"/>
      <c r="B23" s="608" t="s">
        <v>758</v>
      </c>
      <c r="C23" s="624" t="s">
        <v>742</v>
      </c>
      <c r="D23" s="609">
        <v>10000</v>
      </c>
    </row>
    <row r="24" spans="1:4" ht="15.75">
      <c r="A24" s="933" t="s">
        <v>761</v>
      </c>
      <c r="B24" s="604" t="s">
        <v>762</v>
      </c>
      <c r="C24" s="622" t="s">
        <v>742</v>
      </c>
      <c r="D24" s="605">
        <v>5000</v>
      </c>
    </row>
    <row r="25" spans="1:4" ht="15.75">
      <c r="A25" s="934"/>
      <c r="B25" s="608" t="s">
        <v>744</v>
      </c>
      <c r="C25" s="624" t="s">
        <v>742</v>
      </c>
      <c r="D25" s="609">
        <v>10000</v>
      </c>
    </row>
    <row r="26" spans="1:4" ht="15.75">
      <c r="A26" s="938" t="s">
        <v>763</v>
      </c>
      <c r="B26" s="604" t="s">
        <v>762</v>
      </c>
      <c r="C26" s="622" t="s">
        <v>742</v>
      </c>
      <c r="D26" s="605">
        <v>5000</v>
      </c>
    </row>
    <row r="27" spans="1:4" ht="15.75">
      <c r="A27" s="949"/>
      <c r="B27" s="606" t="s">
        <v>744</v>
      </c>
      <c r="C27" s="623" t="s">
        <v>742</v>
      </c>
      <c r="D27" s="607">
        <v>10000</v>
      </c>
    </row>
    <row r="28" spans="1:4" ht="15.75">
      <c r="A28" s="949"/>
      <c r="B28" s="606" t="s">
        <v>764</v>
      </c>
      <c r="C28" s="623" t="s">
        <v>742</v>
      </c>
      <c r="D28" s="607">
        <v>5000</v>
      </c>
    </row>
    <row r="29" spans="1:4" ht="15.75">
      <c r="A29" s="949"/>
      <c r="B29" s="606" t="s">
        <v>765</v>
      </c>
      <c r="C29" s="623" t="s">
        <v>742</v>
      </c>
      <c r="D29" s="607">
        <v>2000</v>
      </c>
    </row>
    <row r="30" spans="1:4" ht="15.75">
      <c r="A30" s="949"/>
      <c r="B30" s="610" t="s">
        <v>766</v>
      </c>
      <c r="C30" s="623" t="s">
        <v>742</v>
      </c>
      <c r="D30" s="607">
        <v>2000</v>
      </c>
    </row>
    <row r="31" spans="1:4" ht="15.75">
      <c r="A31" s="939"/>
      <c r="B31" s="608" t="s">
        <v>767</v>
      </c>
      <c r="C31" s="624" t="s">
        <v>742</v>
      </c>
      <c r="D31" s="609">
        <v>1000</v>
      </c>
    </row>
    <row r="32" spans="1:4" ht="39.75" customHeight="1">
      <c r="A32" s="952" t="s">
        <v>830</v>
      </c>
      <c r="B32" s="800" t="s">
        <v>826</v>
      </c>
      <c r="C32" s="635" t="s">
        <v>827</v>
      </c>
      <c r="D32" s="636">
        <v>9000</v>
      </c>
    </row>
    <row r="33" spans="1:4" ht="25.5">
      <c r="A33" s="953"/>
      <c r="B33" s="637" t="s">
        <v>828</v>
      </c>
      <c r="C33" s="629" t="s">
        <v>757</v>
      </c>
      <c r="D33" s="638">
        <v>10000</v>
      </c>
    </row>
    <row r="34" spans="1:4" ht="15.75">
      <c r="A34" s="935" t="s">
        <v>805</v>
      </c>
      <c r="B34" s="604" t="s">
        <v>755</v>
      </c>
      <c r="C34" s="622" t="s">
        <v>748</v>
      </c>
      <c r="D34" s="605">
        <v>12000</v>
      </c>
    </row>
    <row r="35" spans="1:4" ht="15.75">
      <c r="A35" s="936"/>
      <c r="B35" s="606" t="s">
        <v>803</v>
      </c>
      <c r="C35" s="623" t="s">
        <v>748</v>
      </c>
      <c r="D35" s="607">
        <v>10000</v>
      </c>
    </row>
    <row r="36" spans="1:4" ht="25.5">
      <c r="A36" s="936"/>
      <c r="B36" s="611" t="s">
        <v>829</v>
      </c>
      <c r="C36" s="625" t="s">
        <v>757</v>
      </c>
      <c r="D36" s="607">
        <v>5000</v>
      </c>
    </row>
    <row r="37" spans="1:4" ht="15.75">
      <c r="A37" s="936"/>
      <c r="B37" s="606" t="s">
        <v>758</v>
      </c>
      <c r="C37" s="626" t="s">
        <v>748</v>
      </c>
      <c r="D37" s="607">
        <v>10000</v>
      </c>
    </row>
    <row r="38" spans="1:4" ht="36">
      <c r="A38" s="937"/>
      <c r="B38" s="801" t="s">
        <v>804</v>
      </c>
      <c r="C38" s="627" t="s">
        <v>757</v>
      </c>
      <c r="D38" s="609">
        <v>9000</v>
      </c>
    </row>
    <row r="39" spans="1:4" ht="15.75">
      <c r="A39" s="950" t="s">
        <v>806</v>
      </c>
      <c r="B39" s="604" t="s">
        <v>762</v>
      </c>
      <c r="C39" s="622" t="s">
        <v>742</v>
      </c>
      <c r="D39" s="605">
        <v>5000</v>
      </c>
    </row>
    <row r="40" spans="1:4" ht="15.75">
      <c r="A40" s="951"/>
      <c r="B40" s="608" t="s">
        <v>744</v>
      </c>
      <c r="C40" s="624" t="s">
        <v>742</v>
      </c>
      <c r="D40" s="609">
        <v>10000</v>
      </c>
    </row>
    <row r="41" spans="1:4" ht="15.75">
      <c r="A41" s="940" t="s">
        <v>768</v>
      </c>
      <c r="B41" s="604" t="s">
        <v>762</v>
      </c>
      <c r="C41" s="622" t="s">
        <v>742</v>
      </c>
      <c r="D41" s="605">
        <v>5000</v>
      </c>
    </row>
    <row r="42" spans="1:4" ht="15.75">
      <c r="A42" s="942"/>
      <c r="B42" s="608" t="s">
        <v>744</v>
      </c>
      <c r="C42" s="624" t="s">
        <v>742</v>
      </c>
      <c r="D42" s="609">
        <v>5000</v>
      </c>
    </row>
    <row r="43" spans="1:4" ht="15.75">
      <c r="A43" s="938" t="s">
        <v>760</v>
      </c>
      <c r="B43" s="612" t="s">
        <v>770</v>
      </c>
      <c r="C43" s="622" t="s">
        <v>748</v>
      </c>
      <c r="D43" s="613">
        <v>19000</v>
      </c>
    </row>
    <row r="44" spans="1:4" ht="15.75" customHeight="1">
      <c r="A44" s="949"/>
      <c r="B44" s="799" t="s">
        <v>786</v>
      </c>
      <c r="C44" s="628" t="s">
        <v>748</v>
      </c>
      <c r="D44" s="615">
        <v>7000</v>
      </c>
    </row>
    <row r="45" spans="1:4" ht="15.75">
      <c r="A45" s="949"/>
      <c r="B45" s="616" t="s">
        <v>776</v>
      </c>
      <c r="C45" s="632" t="s">
        <v>822</v>
      </c>
      <c r="D45" s="615">
        <v>7000</v>
      </c>
    </row>
    <row r="46" spans="1:4" ht="15.75">
      <c r="A46" s="949"/>
      <c r="B46" s="617" t="s">
        <v>783</v>
      </c>
      <c r="C46" s="623" t="s">
        <v>742</v>
      </c>
      <c r="D46" s="615">
        <v>8000</v>
      </c>
    </row>
    <row r="47" spans="1:4" ht="15.75">
      <c r="A47" s="949"/>
      <c r="B47" s="616" t="s">
        <v>778</v>
      </c>
      <c r="C47" s="623" t="s">
        <v>757</v>
      </c>
      <c r="D47" s="615">
        <v>6000</v>
      </c>
    </row>
    <row r="48" spans="1:4" ht="15.75">
      <c r="A48" s="949"/>
      <c r="B48" s="616" t="s">
        <v>774</v>
      </c>
      <c r="C48" s="623" t="s">
        <v>748</v>
      </c>
      <c r="D48" s="615">
        <v>1500</v>
      </c>
    </row>
    <row r="49" spans="1:4" ht="15.75">
      <c r="A49" s="949"/>
      <c r="B49" s="616" t="s">
        <v>771</v>
      </c>
      <c r="C49" s="623" t="s">
        <v>748</v>
      </c>
      <c r="D49" s="615">
        <v>1000</v>
      </c>
    </row>
    <row r="50" spans="1:4" ht="15.75">
      <c r="A50" s="949"/>
      <c r="B50" s="616" t="s">
        <v>777</v>
      </c>
      <c r="C50" s="623" t="s">
        <v>748</v>
      </c>
      <c r="D50" s="615">
        <v>2000</v>
      </c>
    </row>
    <row r="51" spans="1:4" ht="15.75">
      <c r="A51" s="949"/>
      <c r="B51" s="606" t="s">
        <v>784</v>
      </c>
      <c r="C51" s="632" t="s">
        <v>823</v>
      </c>
      <c r="D51" s="618">
        <v>500</v>
      </c>
    </row>
    <row r="52" spans="1:4" ht="15.75">
      <c r="A52" s="949"/>
      <c r="B52" s="616" t="s">
        <v>769</v>
      </c>
      <c r="C52" s="623" t="s">
        <v>742</v>
      </c>
      <c r="D52" s="615">
        <v>20000</v>
      </c>
    </row>
    <row r="53" spans="1:4" ht="15.75">
      <c r="A53" s="949"/>
      <c r="B53" s="621" t="s">
        <v>779</v>
      </c>
      <c r="C53" s="634" t="s">
        <v>823</v>
      </c>
      <c r="D53" s="615">
        <v>3000</v>
      </c>
    </row>
    <row r="54" spans="1:4" ht="15.75">
      <c r="A54" s="949"/>
      <c r="B54" s="616" t="s">
        <v>775</v>
      </c>
      <c r="C54" s="623" t="s">
        <v>742</v>
      </c>
      <c r="D54" s="615">
        <v>4000</v>
      </c>
    </row>
    <row r="55" spans="1:4" ht="15.75">
      <c r="A55" s="949"/>
      <c r="B55" s="616" t="s">
        <v>772</v>
      </c>
      <c r="C55" s="632" t="s">
        <v>824</v>
      </c>
      <c r="D55" s="615">
        <v>4000</v>
      </c>
    </row>
    <row r="56" spans="1:4" ht="15.75">
      <c r="A56" s="949"/>
      <c r="B56" s="616" t="s">
        <v>780</v>
      </c>
      <c r="C56" s="632" t="s">
        <v>824</v>
      </c>
      <c r="D56" s="615">
        <v>2000</v>
      </c>
    </row>
    <row r="57" spans="1:4" ht="15.75">
      <c r="A57" s="949"/>
      <c r="B57" s="614" t="s">
        <v>781</v>
      </c>
      <c r="C57" s="628" t="s">
        <v>742</v>
      </c>
      <c r="D57" s="615">
        <v>1000</v>
      </c>
    </row>
    <row r="58" spans="1:4" ht="15.75">
      <c r="A58" s="949"/>
      <c r="B58" s="606" t="s">
        <v>785</v>
      </c>
      <c r="C58" s="632" t="s">
        <v>825</v>
      </c>
      <c r="D58" s="618">
        <v>300</v>
      </c>
    </row>
    <row r="59" spans="1:4" ht="15.75">
      <c r="A59" s="949"/>
      <c r="B59" s="616" t="s">
        <v>773</v>
      </c>
      <c r="C59" s="628" t="s">
        <v>742</v>
      </c>
      <c r="D59" s="615">
        <v>6000</v>
      </c>
    </row>
    <row r="60" spans="1:4" ht="15.75">
      <c r="A60" s="939"/>
      <c r="B60" s="619" t="s">
        <v>782</v>
      </c>
      <c r="C60" s="629" t="s">
        <v>748</v>
      </c>
      <c r="D60" s="620">
        <v>3500</v>
      </c>
    </row>
    <row r="61" spans="1:4" ht="15.75">
      <c r="A61" s="943" t="s">
        <v>802</v>
      </c>
      <c r="B61" s="630" t="s">
        <v>807</v>
      </c>
      <c r="C61" s="622" t="s">
        <v>742</v>
      </c>
      <c r="D61" s="639">
        <v>1500</v>
      </c>
    </row>
    <row r="62" spans="1:4" ht="15" customHeight="1">
      <c r="A62" s="944"/>
      <c r="B62" s="631" t="s">
        <v>808</v>
      </c>
      <c r="C62" s="632" t="s">
        <v>820</v>
      </c>
      <c r="D62" s="640">
        <v>1000</v>
      </c>
    </row>
    <row r="63" spans="1:4" ht="15.75">
      <c r="A63" s="944"/>
      <c r="B63" s="633" t="s">
        <v>809</v>
      </c>
      <c r="C63" s="623" t="s">
        <v>742</v>
      </c>
      <c r="D63" s="640">
        <v>19000</v>
      </c>
    </row>
    <row r="64" spans="1:4" ht="15.75">
      <c r="A64" s="944"/>
      <c r="B64" s="631" t="s">
        <v>810</v>
      </c>
      <c r="C64" s="623" t="s">
        <v>742</v>
      </c>
      <c r="D64" s="641">
        <v>12000</v>
      </c>
    </row>
    <row r="65" spans="1:4" ht="15.75">
      <c r="A65" s="944"/>
      <c r="B65" s="633" t="s">
        <v>811</v>
      </c>
      <c r="C65" s="623" t="s">
        <v>742</v>
      </c>
      <c r="D65" s="640">
        <v>7000</v>
      </c>
    </row>
    <row r="66" spans="1:4" ht="15.75">
      <c r="A66" s="944"/>
      <c r="B66" s="633" t="s">
        <v>776</v>
      </c>
      <c r="C66" s="632" t="s">
        <v>820</v>
      </c>
      <c r="D66" s="640">
        <v>7000</v>
      </c>
    </row>
    <row r="67" spans="1:4" ht="15.75">
      <c r="A67" s="944"/>
      <c r="B67" s="633" t="s">
        <v>812</v>
      </c>
      <c r="C67" s="632" t="s">
        <v>820</v>
      </c>
      <c r="D67" s="640">
        <v>3000</v>
      </c>
    </row>
    <row r="68" spans="1:4" ht="15.75">
      <c r="A68" s="944"/>
      <c r="B68" s="623" t="s">
        <v>813</v>
      </c>
      <c r="C68" s="632" t="s">
        <v>820</v>
      </c>
      <c r="D68" s="642">
        <v>8000</v>
      </c>
    </row>
    <row r="69" spans="1:4" ht="15.75">
      <c r="A69" s="944"/>
      <c r="B69" s="623" t="s">
        <v>775</v>
      </c>
      <c r="C69" s="632" t="s">
        <v>820</v>
      </c>
      <c r="D69" s="643">
        <v>4000</v>
      </c>
    </row>
    <row r="70" spans="1:4" ht="15.75">
      <c r="A70" s="944"/>
      <c r="B70" s="632" t="s">
        <v>814</v>
      </c>
      <c r="C70" s="632" t="s">
        <v>821</v>
      </c>
      <c r="D70" s="643">
        <v>1500</v>
      </c>
    </row>
    <row r="71" spans="1:4" ht="15.75">
      <c r="A71" s="944"/>
      <c r="B71" s="623" t="s">
        <v>815</v>
      </c>
      <c r="C71" s="623" t="s">
        <v>742</v>
      </c>
      <c r="D71" s="643">
        <v>20000</v>
      </c>
    </row>
    <row r="72" spans="1:4" ht="15.75">
      <c r="A72" s="944"/>
      <c r="B72" s="623" t="s">
        <v>816</v>
      </c>
      <c r="C72" s="623" t="s">
        <v>742</v>
      </c>
      <c r="D72" s="643">
        <v>5000</v>
      </c>
    </row>
    <row r="73" spans="1:4" ht="15.75">
      <c r="A73" s="944"/>
      <c r="B73" s="623" t="s">
        <v>817</v>
      </c>
      <c r="C73" s="632" t="s">
        <v>820</v>
      </c>
      <c r="D73" s="643">
        <v>3000</v>
      </c>
    </row>
    <row r="74" spans="1:4" ht="15.75">
      <c r="A74" s="944"/>
      <c r="B74" s="623" t="s">
        <v>818</v>
      </c>
      <c r="C74" s="623" t="s">
        <v>742</v>
      </c>
      <c r="D74" s="643">
        <v>3500</v>
      </c>
    </row>
    <row r="75" spans="1:4" ht="15.75">
      <c r="A75" s="945"/>
      <c r="B75" s="624" t="s">
        <v>819</v>
      </c>
      <c r="C75" s="624" t="s">
        <v>757</v>
      </c>
      <c r="D75" s="644">
        <v>10000</v>
      </c>
    </row>
  </sheetData>
  <sheetProtection/>
  <mergeCells count="15">
    <mergeCell ref="A61:A75"/>
    <mergeCell ref="A43:A60"/>
    <mergeCell ref="A41:A42"/>
    <mergeCell ref="A39:A40"/>
    <mergeCell ref="A26:A31"/>
    <mergeCell ref="A32:A33"/>
    <mergeCell ref="A24:A25"/>
    <mergeCell ref="A34:A38"/>
    <mergeCell ref="A22:A23"/>
    <mergeCell ref="A5:A7"/>
    <mergeCell ref="A8:A9"/>
    <mergeCell ref="A10:A12"/>
    <mergeCell ref="A13:A16"/>
    <mergeCell ref="A17:A18"/>
    <mergeCell ref="A19:A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&amp;C&amp;"Times New Roman CE,Félkövér"&amp;12LÉTAVÉRTES VÁROSI ÖNKORMÁNYZAT
2022. ÉVI KÖLTSÉGVETÉS</oddHeader>
  </headerFooter>
  <rowBreaks count="1" manualBreakCount="1">
    <brk id="38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7"/>
  <sheetViews>
    <sheetView view="pageLayout" workbookViewId="0" topLeftCell="A1">
      <selection activeCell="G5" sqref="G5"/>
    </sheetView>
  </sheetViews>
  <sheetFormatPr defaultColWidth="9.00390625" defaultRowHeight="12.75"/>
  <cols>
    <col min="1" max="1" width="5.00390625" style="282" customWidth="1"/>
    <col min="2" max="2" width="58.125" style="282" customWidth="1"/>
    <col min="3" max="3" width="13.875" style="283" customWidth="1"/>
    <col min="4" max="4" width="14.00390625" style="282" customWidth="1"/>
    <col min="5" max="5" width="15.125" style="282" customWidth="1"/>
    <col min="6" max="6" width="11.125" style="284" bestFit="1" customWidth="1"/>
    <col min="7" max="16384" width="9.375" style="284" customWidth="1"/>
  </cols>
  <sheetData>
    <row r="1" spans="1:5" ht="15.75" customHeight="1">
      <c r="A1" s="954" t="s">
        <v>9</v>
      </c>
      <c r="B1" s="954"/>
      <c r="C1" s="954"/>
      <c r="D1" s="954"/>
      <c r="E1" s="954"/>
    </row>
    <row r="2" spans="1:5" ht="15.75" customHeight="1">
      <c r="A2" s="955" t="s">
        <v>10</v>
      </c>
      <c r="B2" s="955"/>
      <c r="D2" s="1"/>
      <c r="E2" s="2" t="s">
        <v>790</v>
      </c>
    </row>
    <row r="3" spans="1:5" ht="37.5" customHeight="1">
      <c r="A3" s="3" t="s">
        <v>11</v>
      </c>
      <c r="B3" s="648" t="s">
        <v>12</v>
      </c>
      <c r="C3" s="658" t="s">
        <v>955</v>
      </c>
      <c r="D3" s="659" t="s">
        <v>956</v>
      </c>
      <c r="E3" s="891" t="s">
        <v>957</v>
      </c>
    </row>
    <row r="4" spans="1:5" s="285" customFormat="1" ht="12" customHeight="1">
      <c r="A4" s="20">
        <v>1</v>
      </c>
      <c r="B4" s="592">
        <v>2</v>
      </c>
      <c r="C4" s="660">
        <v>3</v>
      </c>
      <c r="D4" s="661">
        <v>4</v>
      </c>
      <c r="E4" s="594">
        <v>5</v>
      </c>
    </row>
    <row r="5" spans="1:5" s="286" customFormat="1" ht="12" customHeight="1">
      <c r="A5" s="5" t="s">
        <v>13</v>
      </c>
      <c r="B5" s="649" t="s">
        <v>589</v>
      </c>
      <c r="C5" s="662">
        <f>SUM(C6:C11)</f>
        <v>713181640</v>
      </c>
      <c r="D5" s="663">
        <f>+D6+D7+D8+D9+D10+D11</f>
        <v>845479472</v>
      </c>
      <c r="E5" s="598">
        <f>+E6+E7+E8+E9+E10+E11</f>
        <v>817600022</v>
      </c>
    </row>
    <row r="6" spans="1:5" s="286" customFormat="1" ht="12" customHeight="1">
      <c r="A6" s="8"/>
      <c r="B6" s="650" t="s">
        <v>16</v>
      </c>
      <c r="C6" s="665">
        <v>212414382</v>
      </c>
      <c r="D6" s="665">
        <v>216311842</v>
      </c>
      <c r="E6" s="440">
        <v>216365044</v>
      </c>
    </row>
    <row r="7" spans="1:5" s="286" customFormat="1" ht="12" customHeight="1">
      <c r="A7" s="10"/>
      <c r="B7" s="651" t="s">
        <v>18</v>
      </c>
      <c r="C7" s="667">
        <v>231505380</v>
      </c>
      <c r="D7" s="667">
        <v>282747188</v>
      </c>
      <c r="E7" s="441">
        <v>287872260</v>
      </c>
    </row>
    <row r="8" spans="1:5" s="286" customFormat="1" ht="12" customHeight="1">
      <c r="A8" s="10"/>
      <c r="B8" s="651" t="s">
        <v>20</v>
      </c>
      <c r="C8" s="667">
        <v>217077827</v>
      </c>
      <c r="D8" s="667">
        <v>284338810</v>
      </c>
      <c r="E8" s="441">
        <v>293387747</v>
      </c>
    </row>
    <row r="9" spans="1:5" s="286" customFormat="1" ht="12" customHeight="1">
      <c r="A9" s="10"/>
      <c r="B9" s="651" t="s">
        <v>22</v>
      </c>
      <c r="C9" s="667">
        <v>16854360</v>
      </c>
      <c r="D9" s="667">
        <v>16834742</v>
      </c>
      <c r="E9" s="441">
        <v>19974971</v>
      </c>
    </row>
    <row r="10" spans="1:5" s="286" customFormat="1" ht="12" customHeight="1">
      <c r="A10" s="10"/>
      <c r="B10" s="651" t="s">
        <v>833</v>
      </c>
      <c r="C10" s="668">
        <v>35329691</v>
      </c>
      <c r="D10" s="668">
        <v>38541602</v>
      </c>
      <c r="E10" s="441"/>
    </row>
    <row r="11" spans="1:5" s="286" customFormat="1" ht="12" customHeight="1">
      <c r="A11" s="12"/>
      <c r="B11" s="652" t="s">
        <v>613</v>
      </c>
      <c r="C11" s="669"/>
      <c r="D11" s="670">
        <v>6705288</v>
      </c>
      <c r="E11" s="441"/>
    </row>
    <row r="12" spans="1:6" s="286" customFormat="1" ht="12" customHeight="1">
      <c r="A12" s="5" t="s">
        <v>27</v>
      </c>
      <c r="B12" s="530" t="s">
        <v>590</v>
      </c>
      <c r="C12" s="662">
        <f>+C13+C14+C15+C16+C17</f>
        <v>166407289</v>
      </c>
      <c r="D12" s="663">
        <f>+D13+D14+D15+D16+D17</f>
        <v>187499100</v>
      </c>
      <c r="E12" s="439">
        <f>+E13+E14+E15+E16+E17</f>
        <v>181969178</v>
      </c>
      <c r="F12" s="889"/>
    </row>
    <row r="13" spans="1:5" s="286" customFormat="1" ht="12" customHeight="1">
      <c r="A13" s="8"/>
      <c r="B13" s="650" t="s">
        <v>30</v>
      </c>
      <c r="C13" s="664"/>
      <c r="D13" s="665"/>
      <c r="E13" s="440"/>
    </row>
    <row r="14" spans="1:5" s="286" customFormat="1" ht="12" customHeight="1">
      <c r="A14" s="10"/>
      <c r="B14" s="651" t="s">
        <v>32</v>
      </c>
      <c r="C14" s="666"/>
      <c r="D14" s="667"/>
      <c r="E14" s="441"/>
    </row>
    <row r="15" spans="1:5" s="286" customFormat="1" ht="12" customHeight="1">
      <c r="A15" s="10"/>
      <c r="B15" s="651" t="s">
        <v>34</v>
      </c>
      <c r="C15" s="666"/>
      <c r="D15" s="667"/>
      <c r="E15" s="441"/>
    </row>
    <row r="16" spans="1:5" s="286" customFormat="1" ht="12" customHeight="1">
      <c r="A16" s="10"/>
      <c r="B16" s="651" t="s">
        <v>36</v>
      </c>
      <c r="C16" s="666"/>
      <c r="D16" s="667"/>
      <c r="E16" s="441"/>
    </row>
    <row r="17" spans="1:5" s="286" customFormat="1" ht="12" customHeight="1">
      <c r="A17" s="10"/>
      <c r="B17" s="651" t="s">
        <v>38</v>
      </c>
      <c r="C17" s="667">
        <v>166407289</v>
      </c>
      <c r="D17" s="667">
        <v>187499100</v>
      </c>
      <c r="E17" s="441">
        <v>181969178</v>
      </c>
    </row>
    <row r="18" spans="1:5" s="286" customFormat="1" ht="12" customHeight="1">
      <c r="A18" s="5" t="s">
        <v>41</v>
      </c>
      <c r="B18" s="649" t="s">
        <v>293</v>
      </c>
      <c r="C18" s="662">
        <f>+C19+C20+C21+C22+C23</f>
        <v>192387388</v>
      </c>
      <c r="D18" s="663">
        <f>+D19+D20+D21+D22+D23</f>
        <v>389428395</v>
      </c>
      <c r="E18" s="598">
        <f>+E19+E20+E21+E22+E23</f>
        <v>842517185</v>
      </c>
    </row>
    <row r="19" spans="1:5" s="286" customFormat="1" ht="12" customHeight="1">
      <c r="A19" s="8"/>
      <c r="B19" s="650" t="s">
        <v>44</v>
      </c>
      <c r="C19" s="664">
        <v>140964953</v>
      </c>
      <c r="D19" s="665"/>
      <c r="E19" s="599"/>
    </row>
    <row r="20" spans="1:5" s="286" customFormat="1" ht="12" customHeight="1">
      <c r="A20" s="10"/>
      <c r="B20" s="651" t="s">
        <v>46</v>
      </c>
      <c r="C20" s="666"/>
      <c r="D20" s="667"/>
      <c r="E20" s="596"/>
    </row>
    <row r="21" spans="1:5" s="286" customFormat="1" ht="12" customHeight="1">
      <c r="A21" s="10"/>
      <c r="B21" s="651" t="s">
        <v>48</v>
      </c>
      <c r="C21" s="666"/>
      <c r="D21" s="667"/>
      <c r="E21" s="596"/>
    </row>
    <row r="22" spans="1:5" s="286" customFormat="1" ht="12" customHeight="1">
      <c r="A22" s="10"/>
      <c r="B22" s="651" t="s">
        <v>50</v>
      </c>
      <c r="C22" s="666"/>
      <c r="D22" s="667"/>
      <c r="E22" s="596"/>
    </row>
    <row r="23" spans="1:5" s="286" customFormat="1" ht="12" customHeight="1">
      <c r="A23" s="10"/>
      <c r="B23" s="651" t="s">
        <v>52</v>
      </c>
      <c r="C23" s="667">
        <v>51422435</v>
      </c>
      <c r="D23" s="667">
        <v>389428395</v>
      </c>
      <c r="E23" s="596">
        <v>842517185</v>
      </c>
    </row>
    <row r="24" spans="1:5" s="286" customFormat="1" ht="12" customHeight="1">
      <c r="A24" s="5" t="s">
        <v>55</v>
      </c>
      <c r="B24" s="649" t="s">
        <v>592</v>
      </c>
      <c r="C24" s="662">
        <f>+C26+C29+C30+C31</f>
        <v>111200444</v>
      </c>
      <c r="D24" s="663">
        <f>D25+D26+D29+D30+D31</f>
        <v>138379792</v>
      </c>
      <c r="E24" s="598">
        <f>+E26+E29+E30+E31</f>
        <v>164800000</v>
      </c>
    </row>
    <row r="25" spans="1:5" s="286" customFormat="1" ht="12" customHeight="1">
      <c r="A25" s="716"/>
      <c r="B25" s="717" t="s">
        <v>848</v>
      </c>
      <c r="C25" s="718"/>
      <c r="D25" s="720"/>
      <c r="E25" s="719"/>
    </row>
    <row r="26" spans="1:5" s="286" customFormat="1" ht="12" customHeight="1">
      <c r="A26" s="8"/>
      <c r="B26" s="650" t="s">
        <v>707</v>
      </c>
      <c r="C26" s="671">
        <f>SUM(C27:C28)</f>
        <v>106456109</v>
      </c>
      <c r="D26" s="671">
        <f>SUM(D27:D28)</f>
        <v>130804169</v>
      </c>
      <c r="E26" s="715">
        <f>SUM(E27:E28)</f>
        <v>154000000</v>
      </c>
    </row>
    <row r="27" spans="1:5" s="286" customFormat="1" ht="12" customHeight="1">
      <c r="A27" s="10"/>
      <c r="B27" s="651" t="s">
        <v>60</v>
      </c>
      <c r="C27" s="667">
        <v>13578583</v>
      </c>
      <c r="D27" s="667">
        <v>14491153</v>
      </c>
      <c r="E27" s="441">
        <v>14000000</v>
      </c>
    </row>
    <row r="28" spans="1:5" s="286" customFormat="1" ht="12" customHeight="1">
      <c r="A28" s="10"/>
      <c r="B28" s="651" t="s">
        <v>62</v>
      </c>
      <c r="C28" s="667">
        <v>92877526</v>
      </c>
      <c r="D28" s="667">
        <v>116313016</v>
      </c>
      <c r="E28" s="441">
        <v>140000000</v>
      </c>
    </row>
    <row r="29" spans="1:5" s="286" customFormat="1" ht="12" customHeight="1">
      <c r="A29" s="10"/>
      <c r="B29" s="651" t="s">
        <v>64</v>
      </c>
      <c r="C29" s="667"/>
      <c r="D29" s="667"/>
      <c r="E29" s="441"/>
    </row>
    <row r="30" spans="1:5" s="286" customFormat="1" ht="12" customHeight="1">
      <c r="A30" s="10"/>
      <c r="B30" s="651" t="s">
        <v>66</v>
      </c>
      <c r="C30" s="667"/>
      <c r="D30" s="667"/>
      <c r="E30" s="441">
        <v>10000000</v>
      </c>
    </row>
    <row r="31" spans="1:5" s="286" customFormat="1" ht="12" customHeight="1">
      <c r="A31" s="12"/>
      <c r="B31" s="652" t="s">
        <v>68</v>
      </c>
      <c r="C31" s="673">
        <v>4744335</v>
      </c>
      <c r="D31" s="673">
        <v>7575623</v>
      </c>
      <c r="E31" s="443">
        <v>800000</v>
      </c>
    </row>
    <row r="32" spans="1:5" s="286" customFormat="1" ht="12" customHeight="1">
      <c r="A32" s="5" t="s">
        <v>69</v>
      </c>
      <c r="B32" s="649" t="s">
        <v>594</v>
      </c>
      <c r="C32" s="662">
        <f>SUM(C33:C42)</f>
        <v>142210084</v>
      </c>
      <c r="D32" s="663">
        <f>SUM(D33:D42)</f>
        <v>165617676</v>
      </c>
      <c r="E32" s="439">
        <f>SUM(E33:E42)</f>
        <v>197401704</v>
      </c>
    </row>
    <row r="33" spans="1:5" s="286" customFormat="1" ht="12" customHeight="1">
      <c r="A33" s="8"/>
      <c r="B33" s="650" t="s">
        <v>72</v>
      </c>
      <c r="C33" s="665">
        <v>23390674</v>
      </c>
      <c r="D33" s="665">
        <v>14517274</v>
      </c>
      <c r="E33" s="440">
        <v>32200000</v>
      </c>
    </row>
    <row r="34" spans="1:5" s="286" customFormat="1" ht="12" customHeight="1">
      <c r="A34" s="10"/>
      <c r="B34" s="651" t="s">
        <v>74</v>
      </c>
      <c r="C34" s="667">
        <v>57503504</v>
      </c>
      <c r="D34" s="667">
        <v>67134024</v>
      </c>
      <c r="E34" s="441">
        <v>120788937</v>
      </c>
    </row>
    <row r="35" spans="1:5" s="286" customFormat="1" ht="12" customHeight="1">
      <c r="A35" s="10"/>
      <c r="B35" s="651" t="s">
        <v>76</v>
      </c>
      <c r="C35" s="667">
        <v>31951863</v>
      </c>
      <c r="D35" s="667">
        <v>45574110</v>
      </c>
      <c r="E35" s="441">
        <v>4589506</v>
      </c>
    </row>
    <row r="36" spans="1:5" s="286" customFormat="1" ht="12" customHeight="1">
      <c r="A36" s="10"/>
      <c r="B36" s="651" t="s">
        <v>78</v>
      </c>
      <c r="C36" s="667"/>
      <c r="D36" s="667"/>
      <c r="E36" s="441"/>
    </row>
    <row r="37" spans="1:5" s="286" customFormat="1" ht="12" customHeight="1">
      <c r="A37" s="10"/>
      <c r="B37" s="651" t="s">
        <v>80</v>
      </c>
      <c r="C37" s="667">
        <v>7695033</v>
      </c>
      <c r="D37" s="667">
        <v>10667681</v>
      </c>
      <c r="E37" s="441">
        <v>13445714</v>
      </c>
    </row>
    <row r="38" spans="1:5" s="286" customFormat="1" ht="12" customHeight="1">
      <c r="A38" s="10"/>
      <c r="B38" s="651" t="s">
        <v>82</v>
      </c>
      <c r="C38" s="667">
        <v>17158678</v>
      </c>
      <c r="D38" s="667">
        <v>25022197</v>
      </c>
      <c r="E38" s="441">
        <v>26377547</v>
      </c>
    </row>
    <row r="39" spans="1:5" s="286" customFormat="1" ht="12" customHeight="1">
      <c r="A39" s="10"/>
      <c r="B39" s="651" t="s">
        <v>84</v>
      </c>
      <c r="C39" s="667"/>
      <c r="D39" s="667"/>
      <c r="E39" s="596"/>
    </row>
    <row r="40" spans="1:5" s="286" customFormat="1" ht="12" customHeight="1">
      <c r="A40" s="10"/>
      <c r="B40" s="651" t="s">
        <v>86</v>
      </c>
      <c r="C40" s="667">
        <v>114</v>
      </c>
      <c r="D40" s="667">
        <v>173</v>
      </c>
      <c r="E40" s="596"/>
    </row>
    <row r="41" spans="1:5" s="286" customFormat="1" ht="12" customHeight="1">
      <c r="A41" s="10"/>
      <c r="B41" s="651" t="s">
        <v>534</v>
      </c>
      <c r="C41" s="667">
        <v>1954316</v>
      </c>
      <c r="D41" s="667">
        <v>0</v>
      </c>
      <c r="E41" s="596"/>
    </row>
    <row r="42" spans="1:5" s="286" customFormat="1" ht="12" customHeight="1">
      <c r="A42" s="12"/>
      <c r="B42" s="652" t="s">
        <v>90</v>
      </c>
      <c r="C42" s="673">
        <v>2555902</v>
      </c>
      <c r="D42" s="673">
        <v>2702217</v>
      </c>
      <c r="E42" s="597"/>
    </row>
    <row r="43" spans="1:5" s="286" customFormat="1" ht="12" customHeight="1">
      <c r="A43" s="5" t="s">
        <v>91</v>
      </c>
      <c r="B43" s="649" t="s">
        <v>294</v>
      </c>
      <c r="C43" s="662">
        <f>SUM(C44:C48)</f>
        <v>2270000</v>
      </c>
      <c r="D43" s="663">
        <f>SUM(D44:D48)</f>
        <v>4464362</v>
      </c>
      <c r="E43" s="598">
        <f>SUM(E44:E48)</f>
        <v>108247394</v>
      </c>
    </row>
    <row r="44" spans="1:5" s="286" customFormat="1" ht="12" customHeight="1">
      <c r="A44" s="8"/>
      <c r="B44" s="650" t="s">
        <v>94</v>
      </c>
      <c r="C44" s="664"/>
      <c r="D44" s="674"/>
      <c r="E44" s="599"/>
    </row>
    <row r="45" spans="1:5" s="286" customFormat="1" ht="12" customHeight="1">
      <c r="A45" s="10"/>
      <c r="B45" s="651" t="s">
        <v>96</v>
      </c>
      <c r="C45" s="667">
        <v>620000</v>
      </c>
      <c r="D45" s="667">
        <v>4355000</v>
      </c>
      <c r="E45" s="596">
        <v>108247394</v>
      </c>
    </row>
    <row r="46" spans="1:5" s="286" customFormat="1" ht="12" customHeight="1">
      <c r="A46" s="10"/>
      <c r="B46" s="651" t="s">
        <v>98</v>
      </c>
      <c r="C46" s="667">
        <v>1650000</v>
      </c>
      <c r="D46" s="667">
        <v>109362</v>
      </c>
      <c r="E46" s="596"/>
    </row>
    <row r="47" spans="1:5" s="286" customFormat="1" ht="12" customHeight="1">
      <c r="A47" s="10"/>
      <c r="B47" s="651" t="s">
        <v>100</v>
      </c>
      <c r="C47" s="666"/>
      <c r="D47" s="667"/>
      <c r="E47" s="596"/>
    </row>
    <row r="48" spans="1:5" s="286" customFormat="1" ht="12" customHeight="1">
      <c r="A48" s="12"/>
      <c r="B48" s="652" t="s">
        <v>102</v>
      </c>
      <c r="C48" s="672"/>
      <c r="D48" s="673"/>
      <c r="E48" s="597"/>
    </row>
    <row r="49" spans="1:5" s="286" customFormat="1" ht="12" customHeight="1">
      <c r="A49" s="5" t="s">
        <v>103</v>
      </c>
      <c r="B49" s="649" t="s">
        <v>595</v>
      </c>
      <c r="C49" s="662">
        <f>SUM(C50:C52)</f>
        <v>3800000</v>
      </c>
      <c r="D49" s="663">
        <f>SUM(D50:D52)</f>
        <v>0</v>
      </c>
      <c r="E49" s="598">
        <f>SUM(E50:E52)</f>
        <v>0</v>
      </c>
    </row>
    <row r="50" spans="1:5" s="286" customFormat="1" ht="12" customHeight="1">
      <c r="A50" s="8"/>
      <c r="B50" s="653" t="s">
        <v>926</v>
      </c>
      <c r="C50" s="664"/>
      <c r="D50" s="665"/>
      <c r="E50" s="599"/>
    </row>
    <row r="51" spans="1:5" s="286" customFormat="1" ht="12" customHeight="1">
      <c r="A51" s="10"/>
      <c r="B51" s="654" t="s">
        <v>927</v>
      </c>
      <c r="C51" s="666">
        <v>3800000</v>
      </c>
      <c r="D51" s="667"/>
      <c r="E51" s="596"/>
    </row>
    <row r="52" spans="1:5" s="286" customFormat="1" ht="12" customHeight="1">
      <c r="A52" s="10"/>
      <c r="B52" s="651" t="s">
        <v>110</v>
      </c>
      <c r="C52" s="666"/>
      <c r="D52" s="667"/>
      <c r="E52" s="596"/>
    </row>
    <row r="53" spans="1:5" s="286" customFormat="1" ht="12" customHeight="1">
      <c r="A53" s="5" t="s">
        <v>113</v>
      </c>
      <c r="B53" s="530" t="s">
        <v>596</v>
      </c>
      <c r="C53" s="662">
        <f>SUM(C54:C56)</f>
        <v>0</v>
      </c>
      <c r="D53" s="663">
        <f>SUM(D54:D56)</f>
        <v>0</v>
      </c>
      <c r="E53" s="598">
        <f>SUM(E54:E56)</f>
        <v>0</v>
      </c>
    </row>
    <row r="54" spans="1:5" s="286" customFormat="1" ht="12" customHeight="1">
      <c r="A54" s="10"/>
      <c r="B54" s="653" t="s">
        <v>116</v>
      </c>
      <c r="C54" s="666"/>
      <c r="D54" s="667"/>
      <c r="E54" s="596"/>
    </row>
    <row r="55" spans="1:5" s="286" customFormat="1" ht="12" customHeight="1">
      <c r="A55" s="10"/>
      <c r="B55" s="654" t="s">
        <v>118</v>
      </c>
      <c r="C55" s="666"/>
      <c r="D55" s="667"/>
      <c r="E55" s="596"/>
    </row>
    <row r="56" spans="1:5" s="286" customFormat="1" ht="12" customHeight="1">
      <c r="A56" s="10"/>
      <c r="B56" s="651" t="s">
        <v>120</v>
      </c>
      <c r="C56" s="666"/>
      <c r="D56" s="667"/>
      <c r="E56" s="596"/>
    </row>
    <row r="57" spans="1:5" s="286" customFormat="1" ht="12" customHeight="1">
      <c r="A57" s="5" t="s">
        <v>123</v>
      </c>
      <c r="B57" s="649" t="s">
        <v>124</v>
      </c>
      <c r="C57" s="662">
        <f>+C5+C12+C18+C24+C32+C43+C49+C53</f>
        <v>1331456845</v>
      </c>
      <c r="D57" s="663">
        <f>+D5+D12+D18+D24+D32+D43+D49+D53</f>
        <v>1730868797</v>
      </c>
      <c r="E57" s="598">
        <f>+E5+E12+E18+E24+E32+E43+E49+E53</f>
        <v>2312535483</v>
      </c>
    </row>
    <row r="58" spans="1:5" s="286" customFormat="1" ht="12" customHeight="1">
      <c r="A58" s="287" t="s">
        <v>125</v>
      </c>
      <c r="B58" s="530" t="s">
        <v>597</v>
      </c>
      <c r="C58" s="662">
        <f>SUM(C59:C61)</f>
        <v>0</v>
      </c>
      <c r="D58" s="663">
        <f>SUM(D59:D61)</f>
        <v>0</v>
      </c>
      <c r="E58" s="598">
        <f>SUM(E59:E61)</f>
        <v>0</v>
      </c>
    </row>
    <row r="59" spans="1:5" s="286" customFormat="1" ht="12" customHeight="1">
      <c r="A59" s="10"/>
      <c r="B59" s="650" t="s">
        <v>128</v>
      </c>
      <c r="C59" s="666"/>
      <c r="D59" s="667"/>
      <c r="E59" s="596"/>
    </row>
    <row r="60" spans="1:5" s="286" customFormat="1" ht="12" customHeight="1">
      <c r="A60" s="10"/>
      <c r="B60" s="651" t="s">
        <v>130</v>
      </c>
      <c r="C60" s="666"/>
      <c r="D60" s="667"/>
      <c r="E60" s="596"/>
    </row>
    <row r="61" spans="1:5" s="286" customFormat="1" ht="12" customHeight="1">
      <c r="A61" s="10"/>
      <c r="B61" s="655" t="s">
        <v>430</v>
      </c>
      <c r="C61" s="666"/>
      <c r="D61" s="667"/>
      <c r="E61" s="596"/>
    </row>
    <row r="62" spans="1:5" s="286" customFormat="1" ht="12" customHeight="1">
      <c r="A62" s="287" t="s">
        <v>133</v>
      </c>
      <c r="B62" s="530" t="s">
        <v>598</v>
      </c>
      <c r="C62" s="662">
        <f>SUM(C63:C66)</f>
        <v>0</v>
      </c>
      <c r="D62" s="663">
        <f>SUM(D63:D66)</f>
        <v>0</v>
      </c>
      <c r="E62" s="598">
        <f>SUM(E63:E66)</f>
        <v>0</v>
      </c>
    </row>
    <row r="63" spans="1:5" s="286" customFormat="1" ht="12" customHeight="1">
      <c r="A63" s="10"/>
      <c r="B63" s="650" t="s">
        <v>849</v>
      </c>
      <c r="C63" s="666"/>
      <c r="D63" s="667"/>
      <c r="E63" s="596"/>
    </row>
    <row r="64" spans="1:5" s="286" customFormat="1" ht="12" customHeight="1">
      <c r="A64" s="10"/>
      <c r="B64" s="651" t="s">
        <v>138</v>
      </c>
      <c r="C64" s="666"/>
      <c r="D64" s="667"/>
      <c r="E64" s="596"/>
    </row>
    <row r="65" spans="1:5" s="286" customFormat="1" ht="12" customHeight="1">
      <c r="A65" s="10"/>
      <c r="B65" s="651" t="s">
        <v>140</v>
      </c>
      <c r="C65" s="666"/>
      <c r="D65" s="667"/>
      <c r="E65" s="596"/>
    </row>
    <row r="66" spans="1:5" s="286" customFormat="1" ht="17.25" customHeight="1">
      <c r="A66" s="10"/>
      <c r="B66" s="652" t="s">
        <v>142</v>
      </c>
      <c r="C66" s="666"/>
      <c r="D66" s="667"/>
      <c r="E66" s="596"/>
    </row>
    <row r="67" spans="1:5" s="286" customFormat="1" ht="12" customHeight="1">
      <c r="A67" s="287" t="s">
        <v>143</v>
      </c>
      <c r="B67" s="530" t="s">
        <v>599</v>
      </c>
      <c r="C67" s="662">
        <f>SUM(C68:C69)</f>
        <v>425423924</v>
      </c>
      <c r="D67" s="663">
        <f>SUM(D68:D69)</f>
        <v>282779246</v>
      </c>
      <c r="E67" s="598">
        <f>SUM(E68:E69)</f>
        <v>518350704</v>
      </c>
    </row>
    <row r="68" spans="1:5" s="286" customFormat="1" ht="12" customHeight="1">
      <c r="A68" s="10"/>
      <c r="B68" s="650" t="s">
        <v>146</v>
      </c>
      <c r="C68" s="666">
        <v>425423924</v>
      </c>
      <c r="D68" s="667">
        <v>282779246</v>
      </c>
      <c r="E68" s="596">
        <v>518350704</v>
      </c>
    </row>
    <row r="69" spans="1:5" s="286" customFormat="1" ht="12" customHeight="1">
      <c r="A69" s="10"/>
      <c r="B69" s="652" t="s">
        <v>148</v>
      </c>
      <c r="C69" s="666"/>
      <c r="D69" s="667"/>
      <c r="E69" s="596"/>
    </row>
    <row r="70" spans="1:5" s="286" customFormat="1" ht="12" customHeight="1">
      <c r="A70" s="287" t="s">
        <v>149</v>
      </c>
      <c r="B70" s="530" t="s">
        <v>708</v>
      </c>
      <c r="C70" s="662">
        <f>SUM(C71:C73)</f>
        <v>29798916</v>
      </c>
      <c r="D70" s="663">
        <f>SUM(D71:D73)</f>
        <v>32569876</v>
      </c>
      <c r="E70" s="598">
        <f>SUM(E71:E73)</f>
        <v>35000000</v>
      </c>
    </row>
    <row r="71" spans="1:5" s="286" customFormat="1" ht="12" customHeight="1">
      <c r="A71" s="10"/>
      <c r="B71" s="650" t="s">
        <v>152</v>
      </c>
      <c r="C71" s="667">
        <v>29798916</v>
      </c>
      <c r="D71" s="667">
        <v>32569876</v>
      </c>
      <c r="E71" s="596">
        <v>35000000</v>
      </c>
    </row>
    <row r="72" spans="1:5" s="286" customFormat="1" ht="12" customHeight="1">
      <c r="A72" s="10"/>
      <c r="B72" s="651" t="s">
        <v>154</v>
      </c>
      <c r="C72" s="666"/>
      <c r="D72" s="667"/>
      <c r="E72" s="596"/>
    </row>
    <row r="73" spans="1:5" s="286" customFormat="1" ht="12" customHeight="1">
      <c r="A73" s="10"/>
      <c r="B73" s="652" t="s">
        <v>156</v>
      </c>
      <c r="C73" s="666"/>
      <c r="D73" s="667"/>
      <c r="E73" s="596"/>
    </row>
    <row r="74" spans="1:5" s="286" customFormat="1" ht="12" customHeight="1">
      <c r="A74" s="287" t="s">
        <v>157</v>
      </c>
      <c r="B74" s="530" t="s">
        <v>600</v>
      </c>
      <c r="C74" s="662">
        <f>SUM(C75:C78)</f>
        <v>0</v>
      </c>
      <c r="D74" s="663">
        <f>SUM(D75:D78)</f>
        <v>0</v>
      </c>
      <c r="E74" s="598">
        <f>SUM(E75:E78)</f>
        <v>0</v>
      </c>
    </row>
    <row r="75" spans="1:5" s="286" customFormat="1" ht="12" customHeight="1">
      <c r="A75" s="288"/>
      <c r="B75" s="650" t="s">
        <v>160</v>
      </c>
      <c r="C75" s="666"/>
      <c r="D75" s="667"/>
      <c r="E75" s="596"/>
    </row>
    <row r="76" spans="1:5" s="286" customFormat="1" ht="12" customHeight="1">
      <c r="A76" s="289"/>
      <c r="B76" s="651" t="s">
        <v>162</v>
      </c>
      <c r="C76" s="666"/>
      <c r="D76" s="667"/>
      <c r="E76" s="596"/>
    </row>
    <row r="77" spans="1:5" s="286" customFormat="1" ht="12" customHeight="1">
      <c r="A77" s="289"/>
      <c r="B77" s="651" t="s">
        <v>164</v>
      </c>
      <c r="C77" s="666"/>
      <c r="D77" s="667"/>
      <c r="E77" s="596"/>
    </row>
    <row r="78" spans="1:5" s="286" customFormat="1" ht="12" customHeight="1">
      <c r="A78" s="290"/>
      <c r="B78" s="652" t="s">
        <v>166</v>
      </c>
      <c r="C78" s="672"/>
      <c r="D78" s="667"/>
      <c r="E78" s="596"/>
    </row>
    <row r="79" spans="1:5" s="286" customFormat="1" ht="12" customHeight="1">
      <c r="A79" s="287" t="s">
        <v>167</v>
      </c>
      <c r="B79" s="530" t="s">
        <v>168</v>
      </c>
      <c r="C79" s="675"/>
      <c r="D79" s="676"/>
      <c r="E79" s="602"/>
    </row>
    <row r="80" spans="1:5" s="286" customFormat="1" ht="12" customHeight="1">
      <c r="A80" s="287" t="s">
        <v>169</v>
      </c>
      <c r="B80" s="656" t="s">
        <v>170</v>
      </c>
      <c r="C80" s="677">
        <f>+C58+C62+C67+C70+C74+C79</f>
        <v>455222840</v>
      </c>
      <c r="D80" s="663">
        <f>+D58+D62+D67+D70+D74+D79</f>
        <v>315349122</v>
      </c>
      <c r="E80" s="598">
        <f>+E58+E62+E67+E70+E74+E79</f>
        <v>553350704</v>
      </c>
    </row>
    <row r="81" spans="1:5" s="286" customFormat="1" ht="12" customHeight="1">
      <c r="A81" s="291" t="s">
        <v>171</v>
      </c>
      <c r="B81" s="657" t="s">
        <v>172</v>
      </c>
      <c r="C81" s="662">
        <f>+C57+C80</f>
        <v>1786679685</v>
      </c>
      <c r="D81" s="663">
        <f>+D57+D80</f>
        <v>2046217919</v>
      </c>
      <c r="E81" s="598">
        <f>+E57+E80</f>
        <v>2865886187</v>
      </c>
    </row>
    <row r="82" spans="1:5" s="286" customFormat="1" ht="12" customHeight="1">
      <c r="A82" s="292"/>
      <c r="B82" s="293"/>
      <c r="C82" s="294"/>
      <c r="D82" s="295"/>
      <c r="E82" s="296"/>
    </row>
    <row r="83" spans="1:5" s="286" customFormat="1" ht="12" customHeight="1">
      <c r="A83" s="954" t="s">
        <v>173</v>
      </c>
      <c r="B83" s="954"/>
      <c r="C83" s="954"/>
      <c r="D83" s="954"/>
      <c r="E83" s="954"/>
    </row>
    <row r="84" spans="1:5" s="286" customFormat="1" ht="12" customHeight="1">
      <c r="A84" s="956" t="s">
        <v>174</v>
      </c>
      <c r="B84" s="956"/>
      <c r="C84" s="283"/>
      <c r="D84" s="1"/>
      <c r="E84" s="2" t="s">
        <v>791</v>
      </c>
    </row>
    <row r="85" spans="1:5" s="286" customFormat="1" ht="35.25" customHeight="1">
      <c r="A85" s="3" t="s">
        <v>321</v>
      </c>
      <c r="B85" s="648" t="s">
        <v>175</v>
      </c>
      <c r="C85" s="658" t="s">
        <v>955</v>
      </c>
      <c r="D85" s="659" t="s">
        <v>956</v>
      </c>
      <c r="E85" s="593" t="s">
        <v>957</v>
      </c>
    </row>
    <row r="86" spans="1:5" s="286" customFormat="1" ht="12" customHeight="1">
      <c r="A86" s="20">
        <v>1</v>
      </c>
      <c r="B86" s="592">
        <v>2</v>
      </c>
      <c r="C86" s="660">
        <v>3</v>
      </c>
      <c r="D86" s="661">
        <v>4</v>
      </c>
      <c r="E86" s="594">
        <v>5</v>
      </c>
    </row>
    <row r="87" spans="1:5" s="286" customFormat="1" ht="20.25" customHeight="1">
      <c r="A87" s="21" t="s">
        <v>13</v>
      </c>
      <c r="B87" s="678" t="s">
        <v>601</v>
      </c>
      <c r="C87" s="692">
        <f>SUM(C88:C92)</f>
        <v>1220893548</v>
      </c>
      <c r="D87" s="693">
        <f>+D88+D89+D90+D91+D92</f>
        <v>1272767515</v>
      </c>
      <c r="E87" s="595">
        <f>+E88+E89+E90+E91+E92</f>
        <v>1560751904</v>
      </c>
    </row>
    <row r="88" spans="1:5" s="286" customFormat="1" ht="12.75" customHeight="1">
      <c r="A88" s="23"/>
      <c r="B88" s="679" t="s">
        <v>177</v>
      </c>
      <c r="C88" s="694">
        <v>666375918</v>
      </c>
      <c r="D88" s="694">
        <v>737665616</v>
      </c>
      <c r="E88" s="447">
        <v>823346088</v>
      </c>
    </row>
    <row r="89" spans="1:5" ht="15.75">
      <c r="A89" s="10"/>
      <c r="B89" s="680" t="s">
        <v>178</v>
      </c>
      <c r="C89" s="667">
        <v>105306990</v>
      </c>
      <c r="D89" s="667">
        <v>107760280</v>
      </c>
      <c r="E89" s="441">
        <v>122870926</v>
      </c>
    </row>
    <row r="90" spans="1:5" ht="14.25" customHeight="1">
      <c r="A90" s="10"/>
      <c r="B90" s="680" t="s">
        <v>179</v>
      </c>
      <c r="C90" s="673">
        <v>374490005</v>
      </c>
      <c r="D90" s="673">
        <v>354976454</v>
      </c>
      <c r="E90" s="443">
        <v>524683660</v>
      </c>
    </row>
    <row r="91" spans="1:5" s="285" customFormat="1" ht="12" customHeight="1">
      <c r="A91" s="10"/>
      <c r="B91" s="681" t="s">
        <v>180</v>
      </c>
      <c r="C91" s="673">
        <v>62965069</v>
      </c>
      <c r="D91" s="673">
        <v>62998639</v>
      </c>
      <c r="E91" s="443">
        <v>65519143</v>
      </c>
    </row>
    <row r="92" spans="1:5" ht="12" customHeight="1">
      <c r="A92" s="10"/>
      <c r="B92" s="27" t="s">
        <v>182</v>
      </c>
      <c r="C92" s="673">
        <f>SUM(C93:C102)</f>
        <v>11755566</v>
      </c>
      <c r="D92" s="673">
        <f>SUM(D93:D102)</f>
        <v>9366526</v>
      </c>
      <c r="E92" s="443">
        <f>SUM(E93:E103)</f>
        <v>24332087</v>
      </c>
    </row>
    <row r="93" spans="1:5" ht="12" customHeight="1">
      <c r="A93" s="10"/>
      <c r="B93" s="680" t="s">
        <v>183</v>
      </c>
      <c r="C93" s="673">
        <v>1472617</v>
      </c>
      <c r="D93" s="673"/>
      <c r="E93" s="443">
        <v>3660087</v>
      </c>
    </row>
    <row r="94" spans="1:5" ht="12" customHeight="1">
      <c r="A94" s="10"/>
      <c r="B94" s="682" t="s">
        <v>185</v>
      </c>
      <c r="C94" s="673"/>
      <c r="D94" s="673"/>
      <c r="E94" s="443"/>
    </row>
    <row r="95" spans="1:5" ht="12" customHeight="1">
      <c r="A95" s="10"/>
      <c r="B95" s="683" t="s">
        <v>187</v>
      </c>
      <c r="C95" s="673"/>
      <c r="D95" s="673"/>
      <c r="E95" s="443"/>
    </row>
    <row r="96" spans="1:5" ht="15.75" customHeight="1">
      <c r="A96" s="10"/>
      <c r="B96" s="683" t="s">
        <v>839</v>
      </c>
      <c r="C96" s="673"/>
      <c r="D96" s="673"/>
      <c r="E96" s="443"/>
    </row>
    <row r="97" spans="1:5" ht="12" customHeight="1">
      <c r="A97" s="10"/>
      <c r="B97" s="682" t="s">
        <v>191</v>
      </c>
      <c r="C97" s="673">
        <v>2542949</v>
      </c>
      <c r="D97" s="673">
        <v>1555000</v>
      </c>
      <c r="E97" s="443">
        <v>2722000</v>
      </c>
    </row>
    <row r="98" spans="1:5" ht="12" customHeight="1">
      <c r="A98" s="10"/>
      <c r="B98" s="682" t="s">
        <v>193</v>
      </c>
      <c r="C98" s="673"/>
      <c r="D98" s="673"/>
      <c r="E98" s="443"/>
    </row>
    <row r="99" spans="1:5" ht="12" customHeight="1">
      <c r="A99" s="10"/>
      <c r="B99" s="683" t="s">
        <v>841</v>
      </c>
      <c r="C99" s="673"/>
      <c r="D99" s="673"/>
      <c r="E99" s="443"/>
    </row>
    <row r="100" spans="1:5" ht="12" customHeight="1">
      <c r="A100" s="30"/>
      <c r="B100" s="684" t="s">
        <v>197</v>
      </c>
      <c r="C100" s="673"/>
      <c r="D100" s="673"/>
      <c r="E100" s="443"/>
    </row>
    <row r="101" spans="1:5" ht="12" customHeight="1">
      <c r="A101" s="10"/>
      <c r="B101" s="684" t="s">
        <v>199</v>
      </c>
      <c r="C101" s="673"/>
      <c r="D101" s="673"/>
      <c r="E101" s="443"/>
    </row>
    <row r="102" spans="1:5" ht="12" customHeight="1">
      <c r="A102" s="12"/>
      <c r="B102" s="684" t="s">
        <v>201</v>
      </c>
      <c r="C102" s="803">
        <v>7740000</v>
      </c>
      <c r="D102" s="803">
        <v>7811526</v>
      </c>
      <c r="E102" s="443">
        <v>7950000</v>
      </c>
    </row>
    <row r="103" spans="1:5" ht="12" customHeight="1">
      <c r="A103" s="32"/>
      <c r="B103" s="802" t="s">
        <v>699</v>
      </c>
      <c r="C103" s="695"/>
      <c r="D103" s="696"/>
      <c r="E103" s="448">
        <v>10000000</v>
      </c>
    </row>
    <row r="104" spans="1:5" ht="19.5" customHeight="1">
      <c r="A104" s="5" t="s">
        <v>27</v>
      </c>
      <c r="B104" s="685" t="s">
        <v>602</v>
      </c>
      <c r="C104" s="662">
        <f>+C105+C106+C107</f>
        <v>255613317</v>
      </c>
      <c r="D104" s="662">
        <f>+D105+D106+D107</f>
        <v>226467117</v>
      </c>
      <c r="E104" s="662">
        <f>+E105+E106+E107</f>
        <v>1270134283</v>
      </c>
    </row>
    <row r="105" spans="1:5" ht="12" customHeight="1">
      <c r="A105" s="8"/>
      <c r="B105" s="680" t="s">
        <v>203</v>
      </c>
      <c r="C105" s="665">
        <v>207839992</v>
      </c>
      <c r="D105" s="665">
        <v>154934078</v>
      </c>
      <c r="E105" s="440">
        <v>843623655</v>
      </c>
    </row>
    <row r="106" spans="1:5" ht="12" customHeight="1">
      <c r="A106" s="8"/>
      <c r="B106" s="686" t="s">
        <v>205</v>
      </c>
      <c r="C106" s="667">
        <v>47773325</v>
      </c>
      <c r="D106" s="667">
        <v>71533039</v>
      </c>
      <c r="E106" s="821">
        <v>426510628</v>
      </c>
    </row>
    <row r="107" spans="1:5" ht="12" customHeight="1">
      <c r="A107" s="8"/>
      <c r="B107" s="652" t="s">
        <v>207</v>
      </c>
      <c r="C107" s="666">
        <f>SUM(C109:C115)</f>
        <v>0</v>
      </c>
      <c r="D107" s="667">
        <f>SUM(D109:D115)</f>
        <v>0</v>
      </c>
      <c r="E107" s="441"/>
    </row>
    <row r="108" spans="1:5" ht="12" customHeight="1">
      <c r="A108" s="8"/>
      <c r="B108" s="687" t="s">
        <v>208</v>
      </c>
      <c r="C108" s="666"/>
      <c r="D108" s="667"/>
      <c r="E108" s="596"/>
    </row>
    <row r="109" spans="1:5" ht="12.75" customHeight="1">
      <c r="A109" s="8"/>
      <c r="B109" s="688" t="s">
        <v>840</v>
      </c>
      <c r="C109" s="666"/>
      <c r="D109" s="667"/>
      <c r="E109" s="596"/>
    </row>
    <row r="110" spans="1:5" ht="14.25" customHeight="1">
      <c r="A110" s="8"/>
      <c r="B110" s="683" t="s">
        <v>839</v>
      </c>
      <c r="C110" s="666"/>
      <c r="D110" s="667"/>
      <c r="E110" s="596"/>
    </row>
    <row r="111" spans="1:5" ht="12" customHeight="1">
      <c r="A111" s="8"/>
      <c r="B111" s="683" t="s">
        <v>213</v>
      </c>
      <c r="C111" s="666"/>
      <c r="D111" s="667"/>
      <c r="E111" s="596"/>
    </row>
    <row r="112" spans="1:5" ht="12" customHeight="1">
      <c r="A112" s="8"/>
      <c r="B112" s="683" t="s">
        <v>215</v>
      </c>
      <c r="C112" s="666"/>
      <c r="D112" s="667"/>
      <c r="E112" s="596"/>
    </row>
    <row r="113" spans="1:5" ht="12" customHeight="1">
      <c r="A113" s="8"/>
      <c r="B113" s="683" t="s">
        <v>841</v>
      </c>
      <c r="C113" s="666"/>
      <c r="D113" s="667"/>
      <c r="E113" s="596"/>
    </row>
    <row r="114" spans="1:5" ht="12" customHeight="1">
      <c r="A114" s="8"/>
      <c r="B114" s="683" t="s">
        <v>218</v>
      </c>
      <c r="C114" s="666"/>
      <c r="D114" s="667"/>
      <c r="E114" s="596"/>
    </row>
    <row r="115" spans="1:5" ht="12" customHeight="1">
      <c r="A115" s="30"/>
      <c r="B115" s="683" t="s">
        <v>847</v>
      </c>
      <c r="C115" s="672"/>
      <c r="D115" s="673"/>
      <c r="E115" s="597"/>
    </row>
    <row r="116" spans="1:5" ht="12" customHeight="1">
      <c r="A116" s="5" t="s">
        <v>41</v>
      </c>
      <c r="B116" s="649" t="s">
        <v>701</v>
      </c>
      <c r="C116" s="662">
        <f>+C87+C104</f>
        <v>1476506865</v>
      </c>
      <c r="D116" s="662">
        <f>+D87+D104</f>
        <v>1499234632</v>
      </c>
      <c r="E116" s="662">
        <f>+E87+E104</f>
        <v>2830886187</v>
      </c>
    </row>
    <row r="117" spans="1:5" ht="12" customHeight="1">
      <c r="A117" s="5" t="s">
        <v>224</v>
      </c>
      <c r="B117" s="649" t="s">
        <v>603</v>
      </c>
      <c r="C117" s="662">
        <f>+C118+C119+C120</f>
        <v>0</v>
      </c>
      <c r="D117" s="663">
        <f>+D118+D119+D120</f>
        <v>0</v>
      </c>
      <c r="E117" s="598">
        <f>+E118+E119+E120</f>
        <v>0</v>
      </c>
    </row>
    <row r="118" spans="1:5" ht="12" customHeight="1">
      <c r="A118" s="8"/>
      <c r="B118" s="689" t="s">
        <v>227</v>
      </c>
      <c r="C118" s="666"/>
      <c r="D118" s="667"/>
      <c r="E118" s="596"/>
    </row>
    <row r="119" spans="1:5" ht="12" customHeight="1">
      <c r="A119" s="8"/>
      <c r="B119" s="689" t="s">
        <v>228</v>
      </c>
      <c r="C119" s="666"/>
      <c r="D119" s="667"/>
      <c r="E119" s="596"/>
    </row>
    <row r="120" spans="1:5" ht="12" customHeight="1">
      <c r="A120" s="30"/>
      <c r="B120" s="690" t="s">
        <v>229</v>
      </c>
      <c r="C120" s="666"/>
      <c r="D120" s="667"/>
      <c r="E120" s="596"/>
    </row>
    <row r="121" spans="1:5" ht="12" customHeight="1">
      <c r="A121" s="5" t="s">
        <v>69</v>
      </c>
      <c r="B121" s="649" t="s">
        <v>702</v>
      </c>
      <c r="C121" s="662">
        <f>+C122+C123+C124+C125</f>
        <v>0</v>
      </c>
      <c r="D121" s="663">
        <f>+D122+D123+D124+D125</f>
        <v>0</v>
      </c>
      <c r="E121" s="598">
        <f>+E122+E123+E124+E125</f>
        <v>0</v>
      </c>
    </row>
    <row r="122" spans="1:5" ht="12" customHeight="1">
      <c r="A122" s="8"/>
      <c r="B122" s="689" t="s">
        <v>231</v>
      </c>
      <c r="C122" s="666"/>
      <c r="D122" s="667"/>
      <c r="E122" s="596"/>
    </row>
    <row r="123" spans="1:5" ht="12" customHeight="1">
      <c r="A123" s="8"/>
      <c r="B123" s="689" t="s">
        <v>232</v>
      </c>
      <c r="C123" s="666"/>
      <c r="D123" s="667"/>
      <c r="E123" s="596"/>
    </row>
    <row r="124" spans="1:5" ht="12" customHeight="1">
      <c r="A124" s="8"/>
      <c r="B124" s="689" t="s">
        <v>233</v>
      </c>
      <c r="C124" s="666"/>
      <c r="D124" s="667"/>
      <c r="E124" s="596"/>
    </row>
    <row r="125" spans="1:5" ht="12" customHeight="1">
      <c r="A125" s="30"/>
      <c r="B125" s="690" t="s">
        <v>234</v>
      </c>
      <c r="C125" s="666"/>
      <c r="D125" s="667"/>
      <c r="E125" s="596"/>
    </row>
    <row r="126" spans="1:5" ht="12" customHeight="1">
      <c r="A126" s="5" t="s">
        <v>91</v>
      </c>
      <c r="B126" s="649" t="s">
        <v>703</v>
      </c>
      <c r="C126" s="662">
        <f>+C127+C128+C129+C130</f>
        <v>27393574</v>
      </c>
      <c r="D126" s="663">
        <f>+D127+D128+D129+D130</f>
        <v>28500614</v>
      </c>
      <c r="E126" s="598">
        <f>+E127+E128+E129+E130</f>
        <v>35000000</v>
      </c>
    </row>
    <row r="127" spans="1:5" ht="12" customHeight="1">
      <c r="A127" s="8"/>
      <c r="B127" s="689" t="s">
        <v>237</v>
      </c>
      <c r="C127" s="666"/>
      <c r="D127" s="667"/>
      <c r="E127" s="596"/>
    </row>
    <row r="128" spans="1:5" ht="12" customHeight="1">
      <c r="A128" s="8"/>
      <c r="B128" s="689" t="s">
        <v>238</v>
      </c>
      <c r="C128" s="666">
        <v>27393574</v>
      </c>
      <c r="D128" s="667">
        <v>28500614</v>
      </c>
      <c r="E128" s="596">
        <v>35000000</v>
      </c>
    </row>
    <row r="129" spans="1:5" ht="12" customHeight="1">
      <c r="A129" s="8"/>
      <c r="B129" s="689" t="s">
        <v>239</v>
      </c>
      <c r="C129" s="666"/>
      <c r="D129" s="667"/>
      <c r="E129" s="596"/>
    </row>
    <row r="130" spans="1:5" ht="12" customHeight="1">
      <c r="A130" s="30"/>
      <c r="B130" s="690" t="s">
        <v>240</v>
      </c>
      <c r="C130" s="666"/>
      <c r="D130" s="667"/>
      <c r="E130" s="596"/>
    </row>
    <row r="131" spans="1:5" ht="12" customHeight="1">
      <c r="A131" s="5" t="s">
        <v>235</v>
      </c>
      <c r="B131" s="649" t="s">
        <v>704</v>
      </c>
      <c r="C131" s="697">
        <f>+C132+C133+C134+C135</f>
        <v>0</v>
      </c>
      <c r="D131" s="698">
        <f>+D132+D133+D134+D135</f>
        <v>0</v>
      </c>
      <c r="E131" s="600">
        <f>+E132+E133+E134+E135</f>
        <v>0</v>
      </c>
    </row>
    <row r="132" spans="1:5" ht="12" customHeight="1">
      <c r="A132" s="8"/>
      <c r="B132" s="689" t="s">
        <v>242</v>
      </c>
      <c r="C132" s="666"/>
      <c r="D132" s="667"/>
      <c r="E132" s="596"/>
    </row>
    <row r="133" spans="1:5" ht="12" customHeight="1">
      <c r="A133" s="8"/>
      <c r="B133" s="689" t="s">
        <v>243</v>
      </c>
      <c r="C133" s="666"/>
      <c r="D133" s="667"/>
      <c r="E133" s="596"/>
    </row>
    <row r="134" spans="1:5" ht="12" customHeight="1">
      <c r="A134" s="8"/>
      <c r="B134" s="689" t="s">
        <v>244</v>
      </c>
      <c r="C134" s="666"/>
      <c r="D134" s="667"/>
      <c r="E134" s="596"/>
    </row>
    <row r="135" spans="1:5" ht="12" customHeight="1">
      <c r="A135" s="8"/>
      <c r="B135" s="689" t="s">
        <v>245</v>
      </c>
      <c r="C135" s="666"/>
      <c r="D135" s="667"/>
      <c r="E135" s="596"/>
    </row>
    <row r="136" spans="1:5" ht="12" customHeight="1">
      <c r="A136" s="5" t="s">
        <v>113</v>
      </c>
      <c r="B136" s="649" t="s">
        <v>705</v>
      </c>
      <c r="C136" s="699">
        <f>+C117+C121+C126+C131</f>
        <v>27393574</v>
      </c>
      <c r="D136" s="700">
        <f>+D117+D121+D126+D131</f>
        <v>28500614</v>
      </c>
      <c r="E136" s="601">
        <f>+E117+E121+E126+E131</f>
        <v>35000000</v>
      </c>
    </row>
    <row r="137" spans="1:5" ht="12" customHeight="1">
      <c r="A137" s="41" t="s">
        <v>123</v>
      </c>
      <c r="B137" s="691" t="s">
        <v>706</v>
      </c>
      <c r="C137" s="699">
        <f>+C116+C136</f>
        <v>1503900439</v>
      </c>
      <c r="D137" s="700">
        <f>+D116+D136</f>
        <v>1527735246</v>
      </c>
      <c r="E137" s="601">
        <f>+E116+E136</f>
        <v>2865886187</v>
      </c>
    </row>
    <row r="138" ht="12" customHeight="1">
      <c r="C138" s="282"/>
    </row>
    <row r="139" ht="12" customHeight="1">
      <c r="C139" s="282"/>
    </row>
    <row r="140" ht="12" customHeight="1">
      <c r="C140" s="282"/>
    </row>
    <row r="141" ht="12" customHeight="1">
      <c r="C141" s="282"/>
    </row>
    <row r="142" ht="12" customHeight="1">
      <c r="C142" s="282"/>
    </row>
    <row r="143" spans="3:5" ht="15" customHeight="1">
      <c r="C143" s="297"/>
      <c r="D143" s="297"/>
      <c r="E143" s="297"/>
    </row>
    <row r="144" s="286" customFormat="1" ht="12.75" customHeight="1"/>
    <row r="145" ht="15.75">
      <c r="C145" s="282"/>
    </row>
    <row r="146" ht="15.75">
      <c r="C146" s="282"/>
    </row>
    <row r="147" ht="15.75">
      <c r="C147" s="282"/>
    </row>
    <row r="148" ht="16.5" customHeight="1">
      <c r="C148" s="282"/>
    </row>
    <row r="149" ht="15.75">
      <c r="C149" s="282"/>
    </row>
    <row r="150" ht="15.75">
      <c r="C150" s="282"/>
    </row>
    <row r="151" ht="15.75">
      <c r="C151" s="282"/>
    </row>
    <row r="152" ht="15.75">
      <c r="C152" s="282"/>
    </row>
    <row r="153" ht="15.75">
      <c r="C153" s="282"/>
    </row>
    <row r="154" ht="15.75">
      <c r="C154" s="282"/>
    </row>
    <row r="155" ht="15.75">
      <c r="C155" s="282"/>
    </row>
    <row r="156" ht="15.75">
      <c r="C156" s="282"/>
    </row>
    <row r="157" ht="15.75">
      <c r="C157" s="282"/>
    </row>
  </sheetData>
  <sheetProtection/>
  <mergeCells count="4">
    <mergeCell ref="A1:E1"/>
    <mergeCell ref="A2:B2"/>
    <mergeCell ref="A83:E83"/>
    <mergeCell ref="A84:B84"/>
  </mergeCells>
  <printOptions horizontalCentered="1"/>
  <pageMargins left="0.7874015748031497" right="0.7874015748031497" top="1.4566929133858268" bottom="0.8661417322834646" header="0.7874015748031497" footer="0.5118110236220472"/>
  <pageSetup horizontalDpi="300" verticalDpi="300" orientation="portrait" paperSize="9" scale="65" r:id="rId1"/>
  <headerFooter alignWithMargins="0">
    <oddHeader>&amp;C&amp;"Times New Roman CE,Félkövér"&amp;12&amp;UTájékoztató kimutatások, mérlegek
&amp;ULétavértes Városi Önkormányzat
2023. ÉVI KÖLTSÉGVETÉSÉNEK MÉRLEGE&amp;R&amp;"Times New Roman CE,Félkövér dőlt"&amp;11 1. számú tájékoztató tábla</oddHeader>
  </headerFooter>
  <rowBreaks count="1" manualBreakCount="1">
    <brk id="8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7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9.50390625" style="425" customWidth="1"/>
    <col min="2" max="2" width="91.625" style="425" customWidth="1"/>
    <col min="3" max="3" width="21.625" style="435" customWidth="1"/>
    <col min="4" max="4" width="9.00390625" style="425" customWidth="1"/>
    <col min="5" max="16384" width="9.375" style="425" customWidth="1"/>
  </cols>
  <sheetData>
    <row r="1" spans="1:3" ht="15.75" customHeight="1">
      <c r="A1" s="899" t="s">
        <v>9</v>
      </c>
      <c r="B1" s="899"/>
      <c r="C1" s="899"/>
    </row>
    <row r="2" spans="1:3" ht="15.75" customHeight="1">
      <c r="A2" s="900" t="s">
        <v>10</v>
      </c>
      <c r="B2" s="900"/>
      <c r="C2" s="2" t="s">
        <v>791</v>
      </c>
    </row>
    <row r="3" spans="1:3" ht="37.5" customHeight="1">
      <c r="A3" s="437" t="s">
        <v>501</v>
      </c>
      <c r="B3" s="451" t="s">
        <v>12</v>
      </c>
      <c r="C3" s="437" t="s">
        <v>896</v>
      </c>
    </row>
    <row r="4" spans="1:3" ht="12" customHeight="1">
      <c r="A4" s="438">
        <v>1</v>
      </c>
      <c r="B4" s="476">
        <v>2</v>
      </c>
      <c r="C4" s="438">
        <v>3</v>
      </c>
    </row>
    <row r="5" spans="1:3" ht="12" customHeight="1">
      <c r="A5" s="472" t="s">
        <v>639</v>
      </c>
      <c r="B5" s="463" t="s">
        <v>589</v>
      </c>
      <c r="C5" s="439">
        <f>+C6+C7+C8+C10+C11+C12</f>
        <v>0</v>
      </c>
    </row>
    <row r="6" spans="1:3" ht="12" customHeight="1">
      <c r="A6" s="473" t="s">
        <v>502</v>
      </c>
      <c r="B6" s="477" t="s">
        <v>16</v>
      </c>
      <c r="C6" s="440"/>
    </row>
    <row r="7" spans="1:3" ht="12" customHeight="1">
      <c r="A7" s="468" t="s">
        <v>503</v>
      </c>
      <c r="B7" s="478" t="s">
        <v>18</v>
      </c>
      <c r="C7" s="441"/>
    </row>
    <row r="8" spans="1:3" ht="12" customHeight="1">
      <c r="A8" s="738" t="s">
        <v>852</v>
      </c>
      <c r="B8" s="478" t="s">
        <v>853</v>
      </c>
      <c r="C8" s="441"/>
    </row>
    <row r="9" spans="1:3" ht="12" customHeight="1">
      <c r="A9" s="738" t="s">
        <v>851</v>
      </c>
      <c r="B9" s="478" t="s">
        <v>854</v>
      </c>
      <c r="C9" s="441"/>
    </row>
    <row r="10" spans="1:3" ht="12" customHeight="1">
      <c r="A10" s="468" t="s">
        <v>504</v>
      </c>
      <c r="B10" s="478" t="s">
        <v>611</v>
      </c>
      <c r="C10" s="441"/>
    </row>
    <row r="11" spans="1:3" ht="12" customHeight="1">
      <c r="A11" s="468" t="s">
        <v>505</v>
      </c>
      <c r="B11" s="478" t="s">
        <v>612</v>
      </c>
      <c r="C11" s="441"/>
    </row>
    <row r="12" spans="1:3" ht="12" customHeight="1">
      <c r="A12" s="470" t="s">
        <v>506</v>
      </c>
      <c r="B12" s="479" t="s">
        <v>613</v>
      </c>
      <c r="C12" s="441"/>
    </row>
    <row r="13" spans="1:3" ht="12" customHeight="1">
      <c r="A13" s="472" t="s">
        <v>27</v>
      </c>
      <c r="B13" s="480" t="s">
        <v>590</v>
      </c>
      <c r="C13" s="439">
        <f>+C14+C15+C16+C17+C18</f>
        <v>0</v>
      </c>
    </row>
    <row r="14" spans="1:3" ht="12" customHeight="1">
      <c r="A14" s="473" t="s">
        <v>507</v>
      </c>
      <c r="B14" s="477" t="s">
        <v>30</v>
      </c>
      <c r="C14" s="440"/>
    </row>
    <row r="15" spans="1:3" ht="12" customHeight="1">
      <c r="A15" s="468" t="s">
        <v>508</v>
      </c>
      <c r="B15" s="478" t="s">
        <v>640</v>
      </c>
      <c r="C15" s="441"/>
    </row>
    <row r="16" spans="1:3" ht="12" customHeight="1">
      <c r="A16" s="468" t="s">
        <v>509</v>
      </c>
      <c r="B16" s="478" t="s">
        <v>641</v>
      </c>
      <c r="C16" s="441"/>
    </row>
    <row r="17" spans="1:3" ht="12" customHeight="1">
      <c r="A17" s="468" t="s">
        <v>510</v>
      </c>
      <c r="B17" s="478" t="s">
        <v>642</v>
      </c>
      <c r="C17" s="441"/>
    </row>
    <row r="18" spans="1:3" ht="12" customHeight="1">
      <c r="A18" s="468" t="s">
        <v>511</v>
      </c>
      <c r="B18" s="478" t="s">
        <v>643</v>
      </c>
      <c r="C18" s="441"/>
    </row>
    <row r="19" spans="1:3" ht="12" customHeight="1">
      <c r="A19" s="472" t="s">
        <v>41</v>
      </c>
      <c r="B19" s="463" t="s">
        <v>591</v>
      </c>
      <c r="C19" s="439">
        <f>+C20+C21+C22+C23+C24</f>
        <v>0</v>
      </c>
    </row>
    <row r="20" spans="1:3" ht="12" customHeight="1">
      <c r="A20" s="473" t="s">
        <v>512</v>
      </c>
      <c r="B20" s="477" t="s">
        <v>44</v>
      </c>
      <c r="C20" s="440"/>
    </row>
    <row r="21" spans="1:3" ht="12" customHeight="1">
      <c r="A21" s="468" t="s">
        <v>513</v>
      </c>
      <c r="B21" s="478" t="s">
        <v>644</v>
      </c>
      <c r="C21" s="441"/>
    </row>
    <row r="22" spans="1:3" ht="12" customHeight="1">
      <c r="A22" s="468" t="s">
        <v>514</v>
      </c>
      <c r="B22" s="478" t="s">
        <v>645</v>
      </c>
      <c r="C22" s="441"/>
    </row>
    <row r="23" spans="1:3" ht="12" customHeight="1">
      <c r="A23" s="468" t="s">
        <v>515</v>
      </c>
      <c r="B23" s="478" t="s">
        <v>646</v>
      </c>
      <c r="C23" s="441"/>
    </row>
    <row r="24" spans="1:3" ht="12" customHeight="1">
      <c r="A24" s="468" t="s">
        <v>516</v>
      </c>
      <c r="B24" s="478" t="s">
        <v>647</v>
      </c>
      <c r="C24" s="441"/>
    </row>
    <row r="25" spans="1:3" ht="12" customHeight="1">
      <c r="A25" s="472" t="s">
        <v>55</v>
      </c>
      <c r="B25" s="463" t="s">
        <v>592</v>
      </c>
      <c r="C25" s="439">
        <f>+C26+C29+C30+C31</f>
        <v>0</v>
      </c>
    </row>
    <row r="26" spans="1:3" ht="12" customHeight="1">
      <c r="A26" s="473" t="s">
        <v>522</v>
      </c>
      <c r="B26" s="477" t="s">
        <v>593</v>
      </c>
      <c r="C26" s="442"/>
    </row>
    <row r="27" spans="1:3" ht="12" customHeight="1">
      <c r="A27" s="468" t="s">
        <v>517</v>
      </c>
      <c r="B27" s="481" t="s">
        <v>648</v>
      </c>
      <c r="C27" s="441"/>
    </row>
    <row r="28" spans="1:3" ht="12" customHeight="1">
      <c r="A28" s="468" t="s">
        <v>519</v>
      </c>
      <c r="B28" s="482" t="s">
        <v>649</v>
      </c>
      <c r="C28" s="441"/>
    </row>
    <row r="29" spans="1:3" ht="12" customHeight="1">
      <c r="A29" s="468" t="s">
        <v>518</v>
      </c>
      <c r="B29" s="478" t="s">
        <v>64</v>
      </c>
      <c r="C29" s="441"/>
    </row>
    <row r="30" spans="1:3" ht="12" customHeight="1">
      <c r="A30" s="468" t="s">
        <v>520</v>
      </c>
      <c r="B30" s="478" t="s">
        <v>650</v>
      </c>
      <c r="C30" s="441"/>
    </row>
    <row r="31" spans="1:3" ht="12" customHeight="1">
      <c r="A31" s="470" t="s">
        <v>521</v>
      </c>
      <c r="B31" s="479" t="s">
        <v>68</v>
      </c>
      <c r="C31" s="443"/>
    </row>
    <row r="32" spans="1:3" ht="12" customHeight="1">
      <c r="A32" s="472" t="s">
        <v>69</v>
      </c>
      <c r="B32" s="463" t="s">
        <v>594</v>
      </c>
      <c r="C32" s="439">
        <f>SUM(C33:C43)</f>
        <v>0</v>
      </c>
    </row>
    <row r="33" spans="1:3" ht="12" customHeight="1">
      <c r="A33" s="473" t="s">
        <v>523</v>
      </c>
      <c r="B33" s="477" t="s">
        <v>72</v>
      </c>
      <c r="C33" s="440"/>
    </row>
    <row r="34" spans="1:3" ht="12" customHeight="1">
      <c r="A34" s="468" t="s">
        <v>524</v>
      </c>
      <c r="B34" s="478" t="s">
        <v>74</v>
      </c>
      <c r="C34" s="441"/>
    </row>
    <row r="35" spans="1:3" ht="12" customHeight="1">
      <c r="A35" s="468" t="s">
        <v>525</v>
      </c>
      <c r="B35" s="478" t="s">
        <v>76</v>
      </c>
      <c r="C35" s="441"/>
    </row>
    <row r="36" spans="1:3" ht="12" customHeight="1">
      <c r="A36" s="468" t="s">
        <v>526</v>
      </c>
      <c r="B36" s="478" t="s">
        <v>78</v>
      </c>
      <c r="C36" s="441"/>
    </row>
    <row r="37" spans="1:3" ht="12" customHeight="1">
      <c r="A37" s="468" t="s">
        <v>527</v>
      </c>
      <c r="B37" s="478" t="s">
        <v>80</v>
      </c>
      <c r="C37" s="441"/>
    </row>
    <row r="38" spans="1:3" ht="12" customHeight="1">
      <c r="A38" s="468" t="s">
        <v>528</v>
      </c>
      <c r="B38" s="478" t="s">
        <v>82</v>
      </c>
      <c r="C38" s="441"/>
    </row>
    <row r="39" spans="1:3" ht="12" customHeight="1">
      <c r="A39" s="468" t="s">
        <v>529</v>
      </c>
      <c r="B39" s="478" t="s">
        <v>84</v>
      </c>
      <c r="C39" s="441"/>
    </row>
    <row r="40" spans="1:3" ht="12" customHeight="1">
      <c r="A40" s="468" t="s">
        <v>530</v>
      </c>
      <c r="B40" s="478" t="s">
        <v>651</v>
      </c>
      <c r="C40" s="441"/>
    </row>
    <row r="41" spans="1:3" ht="12" customHeight="1">
      <c r="A41" s="468" t="s">
        <v>531</v>
      </c>
      <c r="B41" s="478" t="s">
        <v>88</v>
      </c>
      <c r="C41" s="441"/>
    </row>
    <row r="42" spans="1:3" ht="12" customHeight="1">
      <c r="A42" s="470" t="s">
        <v>533</v>
      </c>
      <c r="B42" s="479" t="s">
        <v>534</v>
      </c>
      <c r="C42" s="443"/>
    </row>
    <row r="43" spans="1:3" ht="12" customHeight="1">
      <c r="A43" s="470" t="s">
        <v>532</v>
      </c>
      <c r="B43" s="479" t="s">
        <v>90</v>
      </c>
      <c r="C43" s="443"/>
    </row>
    <row r="44" spans="1:3" ht="12" customHeight="1">
      <c r="A44" s="472" t="s">
        <v>91</v>
      </c>
      <c r="B44" s="463" t="s">
        <v>294</v>
      </c>
      <c r="C44" s="439">
        <f>SUM(C45:C49)</f>
        <v>0</v>
      </c>
    </row>
    <row r="45" spans="1:3" ht="12" customHeight="1">
      <c r="A45" s="473" t="s">
        <v>535</v>
      </c>
      <c r="B45" s="477" t="s">
        <v>94</v>
      </c>
      <c r="C45" s="440"/>
    </row>
    <row r="46" spans="1:3" ht="12" customHeight="1">
      <c r="A46" s="468" t="s">
        <v>536</v>
      </c>
      <c r="B46" s="478" t="s">
        <v>96</v>
      </c>
      <c r="C46" s="441"/>
    </row>
    <row r="47" spans="1:3" ht="12" customHeight="1">
      <c r="A47" s="468" t="s">
        <v>537</v>
      </c>
      <c r="B47" s="478" t="s">
        <v>98</v>
      </c>
      <c r="C47" s="441"/>
    </row>
    <row r="48" spans="1:3" ht="12" customHeight="1">
      <c r="A48" s="468" t="s">
        <v>538</v>
      </c>
      <c r="B48" s="478" t="s">
        <v>100</v>
      </c>
      <c r="C48" s="441"/>
    </row>
    <row r="49" spans="1:3" ht="12" customHeight="1">
      <c r="A49" s="470" t="s">
        <v>539</v>
      </c>
      <c r="B49" s="479" t="s">
        <v>102</v>
      </c>
      <c r="C49" s="443"/>
    </row>
    <row r="50" spans="1:3" ht="12" customHeight="1">
      <c r="A50" s="472" t="s">
        <v>103</v>
      </c>
      <c r="B50" s="463" t="s">
        <v>595</v>
      </c>
      <c r="C50" s="439">
        <f>SUM(C51:C53)</f>
        <v>0</v>
      </c>
    </row>
    <row r="51" spans="1:3" ht="12" customHeight="1">
      <c r="A51" s="473" t="s">
        <v>540</v>
      </c>
      <c r="B51" s="477" t="s">
        <v>106</v>
      </c>
      <c r="C51" s="440"/>
    </row>
    <row r="52" spans="1:3" ht="12" customHeight="1">
      <c r="A52" s="468" t="s">
        <v>541</v>
      </c>
      <c r="B52" s="478" t="s">
        <v>108</v>
      </c>
      <c r="C52" s="441"/>
    </row>
    <row r="53" spans="1:3" ht="12" customHeight="1">
      <c r="A53" s="468" t="s">
        <v>542</v>
      </c>
      <c r="B53" s="478" t="s">
        <v>110</v>
      </c>
      <c r="C53" s="441"/>
    </row>
    <row r="54" spans="1:3" ht="12" customHeight="1">
      <c r="A54" s="472" t="s">
        <v>113</v>
      </c>
      <c r="B54" s="480" t="s">
        <v>596</v>
      </c>
      <c r="C54" s="439">
        <f>SUM(C55:C59)</f>
        <v>0</v>
      </c>
    </row>
    <row r="55" spans="1:3" ht="12" customHeight="1">
      <c r="A55" s="473" t="s">
        <v>543</v>
      </c>
      <c r="B55" s="477" t="s">
        <v>116</v>
      </c>
      <c r="C55" s="441"/>
    </row>
    <row r="56" spans="1:3" ht="12" customHeight="1">
      <c r="A56" s="473" t="s">
        <v>652</v>
      </c>
      <c r="B56" s="477" t="s">
        <v>653</v>
      </c>
      <c r="C56" s="441"/>
    </row>
    <row r="57" spans="1:3" ht="12" customHeight="1">
      <c r="A57" s="473" t="s">
        <v>654</v>
      </c>
      <c r="B57" s="483" t="s">
        <v>655</v>
      </c>
      <c r="C57" s="441"/>
    </row>
    <row r="58" spans="1:3" ht="12" customHeight="1">
      <c r="A58" s="468" t="s">
        <v>544</v>
      </c>
      <c r="B58" s="478" t="s">
        <v>118</v>
      </c>
      <c r="C58" s="441"/>
    </row>
    <row r="59" spans="1:3" ht="12" customHeight="1">
      <c r="A59" s="468" t="s">
        <v>545</v>
      </c>
      <c r="B59" s="478" t="s">
        <v>120</v>
      </c>
      <c r="C59" s="441"/>
    </row>
    <row r="60" spans="1:3" ht="12" customHeight="1">
      <c r="A60" s="472" t="s">
        <v>123</v>
      </c>
      <c r="B60" s="463" t="s">
        <v>124</v>
      </c>
      <c r="C60" s="439">
        <f>+C5+C13+C19+C25+C32+C44+C50+C54</f>
        <v>0</v>
      </c>
    </row>
    <row r="61" spans="1:3" ht="12" customHeight="1">
      <c r="A61" s="490" t="s">
        <v>656</v>
      </c>
      <c r="B61" s="491" t="s">
        <v>597</v>
      </c>
      <c r="C61" s="492">
        <f>SUM(C62:C64)</f>
        <v>0</v>
      </c>
    </row>
    <row r="62" spans="1:3" ht="12" customHeight="1">
      <c r="A62" s="468" t="s">
        <v>546</v>
      </c>
      <c r="B62" s="478" t="s">
        <v>674</v>
      </c>
      <c r="C62" s="441"/>
    </row>
    <row r="63" spans="1:3" ht="12" customHeight="1">
      <c r="A63" s="468" t="s">
        <v>547</v>
      </c>
      <c r="B63" s="478" t="s">
        <v>676</v>
      </c>
      <c r="C63" s="441"/>
    </row>
    <row r="64" spans="1:3" ht="12" customHeight="1">
      <c r="A64" s="468" t="s">
        <v>548</v>
      </c>
      <c r="B64" s="493" t="s">
        <v>675</v>
      </c>
      <c r="C64" s="441"/>
    </row>
    <row r="65" spans="1:3" ht="12" customHeight="1">
      <c r="A65" s="494" t="s">
        <v>657</v>
      </c>
      <c r="B65" s="461" t="s">
        <v>598</v>
      </c>
      <c r="C65" s="495"/>
    </row>
    <row r="66" spans="1:3" ht="12" customHeight="1">
      <c r="A66" s="494" t="s">
        <v>658</v>
      </c>
      <c r="B66" s="461" t="s">
        <v>599</v>
      </c>
      <c r="C66" s="495">
        <f>SUM(C67:C68)</f>
        <v>0</v>
      </c>
    </row>
    <row r="67" spans="1:3" ht="12" customHeight="1">
      <c r="A67" s="468" t="s">
        <v>553</v>
      </c>
      <c r="B67" s="496" t="s">
        <v>146</v>
      </c>
      <c r="C67" s="441"/>
    </row>
    <row r="68" spans="1:3" ht="12" customHeight="1">
      <c r="A68" s="468" t="s">
        <v>554</v>
      </c>
      <c r="B68" s="496" t="s">
        <v>148</v>
      </c>
      <c r="C68" s="441"/>
    </row>
    <row r="69" spans="1:3" s="434" customFormat="1" ht="12" customHeight="1">
      <c r="A69" s="468" t="s">
        <v>549</v>
      </c>
      <c r="B69" s="496" t="s">
        <v>152</v>
      </c>
      <c r="C69" s="441"/>
    </row>
    <row r="70" spans="1:3" s="434" customFormat="1" ht="12" customHeight="1">
      <c r="A70" s="468" t="s">
        <v>659</v>
      </c>
      <c r="B70" s="496" t="s">
        <v>661</v>
      </c>
      <c r="C70" s="441"/>
    </row>
    <row r="71" spans="1:3" s="434" customFormat="1" ht="12" customHeight="1">
      <c r="A71" s="468" t="s">
        <v>660</v>
      </c>
      <c r="B71" s="496" t="s">
        <v>662</v>
      </c>
      <c r="C71" s="441"/>
    </row>
    <row r="72" spans="1:3" s="434" customFormat="1" ht="12" customHeight="1">
      <c r="A72" s="471" t="s">
        <v>550</v>
      </c>
      <c r="B72" s="497" t="s">
        <v>551</v>
      </c>
      <c r="C72" s="448"/>
    </row>
    <row r="73" spans="1:3" s="434" customFormat="1" ht="12" customHeight="1">
      <c r="A73" s="487" t="s">
        <v>672</v>
      </c>
      <c r="B73" s="489" t="s">
        <v>673</v>
      </c>
      <c r="C73" s="444">
        <f>SUM(C61+C65+C66+C67+C68+C69+C70+C71+C72)</f>
        <v>0</v>
      </c>
    </row>
    <row r="74" spans="1:3" ht="12" customHeight="1">
      <c r="A74" s="486" t="s">
        <v>663</v>
      </c>
      <c r="B74" s="480" t="s">
        <v>600</v>
      </c>
      <c r="C74" s="439"/>
    </row>
    <row r="75" spans="1:3" ht="13.5" customHeight="1">
      <c r="A75" s="486" t="s">
        <v>664</v>
      </c>
      <c r="B75" s="480" t="s">
        <v>168</v>
      </c>
      <c r="C75" s="444"/>
    </row>
    <row r="76" spans="1:3" ht="13.5" customHeight="1">
      <c r="A76" s="486" t="s">
        <v>665</v>
      </c>
      <c r="B76" s="480" t="s">
        <v>552</v>
      </c>
      <c r="C76" s="444"/>
    </row>
    <row r="77" spans="1:3" ht="15.75" customHeight="1">
      <c r="A77" s="486" t="s">
        <v>247</v>
      </c>
      <c r="B77" s="484" t="s">
        <v>666</v>
      </c>
      <c r="C77" s="439">
        <f>SUM(C73:C76)</f>
        <v>0</v>
      </c>
    </row>
    <row r="78" spans="1:3" ht="16.5" customHeight="1">
      <c r="A78" s="488" t="s">
        <v>266</v>
      </c>
      <c r="B78" s="485" t="s">
        <v>667</v>
      </c>
      <c r="C78" s="439">
        <f>+C60+C77</f>
        <v>0</v>
      </c>
    </row>
    <row r="79" spans="1:3" ht="54" customHeight="1">
      <c r="A79" s="427"/>
      <c r="B79" s="428"/>
      <c r="C79" s="18"/>
    </row>
    <row r="80" spans="1:3" ht="16.5" customHeight="1">
      <c r="A80" s="899" t="s">
        <v>173</v>
      </c>
      <c r="B80" s="899"/>
      <c r="C80" s="899"/>
    </row>
    <row r="81" spans="1:3" s="429" customFormat="1" ht="16.5" customHeight="1">
      <c r="A81" s="901" t="s">
        <v>174</v>
      </c>
      <c r="B81" s="901"/>
      <c r="C81" s="19" t="s">
        <v>790</v>
      </c>
    </row>
    <row r="82" spans="1:3" ht="37.5" customHeight="1">
      <c r="A82" s="437" t="s">
        <v>11</v>
      </c>
      <c r="B82" s="451" t="s">
        <v>175</v>
      </c>
      <c r="C82" s="437" t="s">
        <v>896</v>
      </c>
    </row>
    <row r="83" spans="1:3" ht="12" customHeight="1">
      <c r="A83" s="437">
        <v>1</v>
      </c>
      <c r="B83" s="451">
        <v>2</v>
      </c>
      <c r="C83" s="437">
        <v>3</v>
      </c>
    </row>
    <row r="84" spans="1:3" ht="12" customHeight="1">
      <c r="A84" s="466" t="s">
        <v>13</v>
      </c>
      <c r="B84" s="452" t="s">
        <v>601</v>
      </c>
      <c r="C84" s="446">
        <f>SUM(C85:C89)</f>
        <v>0</v>
      </c>
    </row>
    <row r="85" spans="1:3" ht="12" customHeight="1">
      <c r="A85" s="467" t="s">
        <v>555</v>
      </c>
      <c r="B85" s="453" t="s">
        <v>177</v>
      </c>
      <c r="C85" s="447"/>
    </row>
    <row r="86" spans="1:3" ht="12" customHeight="1">
      <c r="A86" s="468" t="s">
        <v>556</v>
      </c>
      <c r="B86" s="445" t="s">
        <v>178</v>
      </c>
      <c r="C86" s="441"/>
    </row>
    <row r="87" spans="1:3" ht="12" customHeight="1">
      <c r="A87" s="468" t="s">
        <v>557</v>
      </c>
      <c r="B87" s="445" t="s">
        <v>179</v>
      </c>
      <c r="C87" s="443"/>
    </row>
    <row r="88" spans="1:3" ht="12" customHeight="1">
      <c r="A88" s="468" t="s">
        <v>558</v>
      </c>
      <c r="B88" s="445" t="s">
        <v>180</v>
      </c>
      <c r="C88" s="443"/>
    </row>
    <row r="89" spans="1:3" ht="12" customHeight="1">
      <c r="A89" s="468" t="s">
        <v>559</v>
      </c>
      <c r="B89" s="430" t="s">
        <v>182</v>
      </c>
      <c r="C89" s="443">
        <f>SUM(C91:C102)</f>
        <v>0</v>
      </c>
    </row>
    <row r="90" spans="1:3" ht="12" customHeight="1">
      <c r="A90" s="468" t="s">
        <v>621</v>
      </c>
      <c r="B90" s="430" t="s">
        <v>620</v>
      </c>
      <c r="C90" s="443"/>
    </row>
    <row r="91" spans="1:3" ht="12" customHeight="1">
      <c r="A91" s="468" t="s">
        <v>561</v>
      </c>
      <c r="B91" s="445" t="s">
        <v>619</v>
      </c>
      <c r="C91" s="443"/>
    </row>
    <row r="92" spans="1:3" ht="12" customHeight="1">
      <c r="A92" s="468" t="s">
        <v>560</v>
      </c>
      <c r="B92" s="454" t="s">
        <v>622</v>
      </c>
      <c r="C92" s="443"/>
    </row>
    <row r="93" spans="1:3" ht="12" customHeight="1">
      <c r="A93" s="468" t="s">
        <v>562</v>
      </c>
      <c r="B93" s="455" t="s">
        <v>623</v>
      </c>
      <c r="C93" s="443"/>
    </row>
    <row r="94" spans="1:3" ht="12" customHeight="1">
      <c r="A94" s="468" t="s">
        <v>563</v>
      </c>
      <c r="B94" s="455" t="s">
        <v>624</v>
      </c>
      <c r="C94" s="443"/>
    </row>
    <row r="95" spans="1:3" ht="12" customHeight="1">
      <c r="A95" s="468" t="s">
        <v>564</v>
      </c>
      <c r="B95" s="454" t="s">
        <v>191</v>
      </c>
      <c r="C95" s="443"/>
    </row>
    <row r="96" spans="1:3" ht="12" customHeight="1">
      <c r="A96" s="468" t="s">
        <v>565</v>
      </c>
      <c r="B96" s="454" t="s">
        <v>625</v>
      </c>
      <c r="C96" s="443"/>
    </row>
    <row r="97" spans="1:3" ht="12" customHeight="1">
      <c r="A97" s="468" t="s">
        <v>566</v>
      </c>
      <c r="B97" s="455" t="s">
        <v>626</v>
      </c>
      <c r="C97" s="443"/>
    </row>
    <row r="98" spans="1:3" ht="12" customHeight="1">
      <c r="A98" s="469" t="s">
        <v>567</v>
      </c>
      <c r="B98" s="456" t="s">
        <v>197</v>
      </c>
      <c r="C98" s="443"/>
    </row>
    <row r="99" spans="1:3" ht="12" customHeight="1">
      <c r="A99" s="468" t="s">
        <v>568</v>
      </c>
      <c r="B99" s="456" t="s">
        <v>199</v>
      </c>
      <c r="C99" s="443"/>
    </row>
    <row r="100" spans="1:3" ht="12" customHeight="1">
      <c r="A100" s="470" t="s">
        <v>615</v>
      </c>
      <c r="B100" s="456" t="s">
        <v>618</v>
      </c>
      <c r="C100" s="443"/>
    </row>
    <row r="101" spans="1:3" ht="12" customHeight="1">
      <c r="A101" s="470" t="s">
        <v>569</v>
      </c>
      <c r="B101" s="456" t="s">
        <v>201</v>
      </c>
      <c r="C101" s="443"/>
    </row>
    <row r="102" spans="1:3" ht="12" customHeight="1">
      <c r="A102" s="471" t="s">
        <v>617</v>
      </c>
      <c r="B102" s="457" t="s">
        <v>616</v>
      </c>
      <c r="C102" s="448"/>
    </row>
    <row r="103" spans="1:3" ht="12" customHeight="1">
      <c r="A103" s="472" t="s">
        <v>27</v>
      </c>
      <c r="B103" s="458" t="s">
        <v>602</v>
      </c>
      <c r="C103" s="439">
        <f>+C104+C105+C106</f>
        <v>0</v>
      </c>
    </row>
    <row r="104" spans="1:3" ht="12" customHeight="1">
      <c r="A104" s="473" t="s">
        <v>570</v>
      </c>
      <c r="B104" s="445" t="s">
        <v>203</v>
      </c>
      <c r="C104" s="440"/>
    </row>
    <row r="105" spans="1:3" ht="12" customHeight="1">
      <c r="A105" s="473" t="s">
        <v>571</v>
      </c>
      <c r="B105" s="459" t="s">
        <v>205</v>
      </c>
      <c r="C105" s="441"/>
    </row>
    <row r="106" spans="1:3" ht="12" customHeight="1">
      <c r="A106" s="473" t="s">
        <v>572</v>
      </c>
      <c r="B106" s="460" t="s">
        <v>627</v>
      </c>
      <c r="C106" s="441"/>
    </row>
    <row r="107" spans="1:3" ht="12" customHeight="1">
      <c r="A107" s="473" t="s">
        <v>573</v>
      </c>
      <c r="B107" s="461" t="s">
        <v>628</v>
      </c>
      <c r="C107" s="441"/>
    </row>
    <row r="108" spans="1:3" ht="12" customHeight="1">
      <c r="A108" s="473" t="s">
        <v>574</v>
      </c>
      <c r="B108" s="462" t="s">
        <v>210</v>
      </c>
      <c r="C108" s="441"/>
    </row>
    <row r="109" spans="1:3" ht="12.75">
      <c r="A109" s="473" t="s">
        <v>575</v>
      </c>
      <c r="B109" s="455" t="s">
        <v>189</v>
      </c>
      <c r="C109" s="441"/>
    </row>
    <row r="110" spans="1:3" ht="12" customHeight="1">
      <c r="A110" s="473" t="s">
        <v>576</v>
      </c>
      <c r="B110" s="455" t="s">
        <v>213</v>
      </c>
      <c r="C110" s="441"/>
    </row>
    <row r="111" spans="1:3" ht="12" customHeight="1">
      <c r="A111" s="473" t="s">
        <v>577</v>
      </c>
      <c r="B111" s="455" t="s">
        <v>215</v>
      </c>
      <c r="C111" s="441"/>
    </row>
    <row r="112" spans="1:3" ht="12" customHeight="1">
      <c r="A112" s="473" t="s">
        <v>578</v>
      </c>
      <c r="B112" s="455" t="s">
        <v>195</v>
      </c>
      <c r="C112" s="441"/>
    </row>
    <row r="113" spans="1:3" ht="12" customHeight="1">
      <c r="A113" s="473" t="s">
        <v>579</v>
      </c>
      <c r="B113" s="455" t="s">
        <v>218</v>
      </c>
      <c r="C113" s="441"/>
    </row>
    <row r="114" spans="1:3" ht="12" customHeight="1">
      <c r="A114" s="468" t="s">
        <v>630</v>
      </c>
      <c r="B114" s="455" t="s">
        <v>629</v>
      </c>
      <c r="C114" s="443"/>
    </row>
    <row r="115" spans="1:3" ht="12.75">
      <c r="A115" s="469" t="s">
        <v>580</v>
      </c>
      <c r="B115" s="455" t="s">
        <v>220</v>
      </c>
      <c r="C115" s="443"/>
    </row>
    <row r="116" spans="1:3" ht="12" customHeight="1">
      <c r="A116" s="472" t="s">
        <v>41</v>
      </c>
      <c r="B116" s="463" t="s">
        <v>225</v>
      </c>
      <c r="C116" s="439">
        <f>+C84+C103</f>
        <v>0</v>
      </c>
    </row>
    <row r="117" spans="1:3" ht="12" customHeight="1">
      <c r="A117" s="499" t="s">
        <v>631</v>
      </c>
      <c r="B117" s="500" t="s">
        <v>603</v>
      </c>
      <c r="C117" s="501">
        <f>+C118+C119+C120</f>
        <v>0</v>
      </c>
    </row>
    <row r="118" spans="1:3" ht="12" customHeight="1">
      <c r="A118" s="502" t="s">
        <v>581</v>
      </c>
      <c r="B118" s="503" t="s">
        <v>680</v>
      </c>
      <c r="C118" s="498"/>
    </row>
    <row r="119" spans="1:3" ht="12" customHeight="1">
      <c r="A119" s="502" t="s">
        <v>582</v>
      </c>
      <c r="B119" s="503" t="s">
        <v>681</v>
      </c>
      <c r="C119" s="498"/>
    </row>
    <row r="120" spans="1:3" ht="12" customHeight="1">
      <c r="A120" s="502" t="s">
        <v>583</v>
      </c>
      <c r="B120" s="503" t="s">
        <v>682</v>
      </c>
      <c r="C120" s="498"/>
    </row>
    <row r="121" spans="1:3" ht="12.75">
      <c r="A121" s="504" t="s">
        <v>632</v>
      </c>
      <c r="B121" s="503" t="s">
        <v>679</v>
      </c>
      <c r="C121" s="505"/>
    </row>
    <row r="122" spans="1:3" ht="12" customHeight="1">
      <c r="A122" s="504" t="s">
        <v>633</v>
      </c>
      <c r="B122" s="503" t="s">
        <v>237</v>
      </c>
      <c r="C122" s="505">
        <f>+C123+C125+C126</f>
        <v>0</v>
      </c>
    </row>
    <row r="123" spans="1:3" ht="12" customHeight="1">
      <c r="A123" s="502" t="s">
        <v>584</v>
      </c>
      <c r="B123" s="503" t="s">
        <v>238</v>
      </c>
      <c r="C123" s="498"/>
    </row>
    <row r="124" spans="1:3" ht="12" customHeight="1">
      <c r="A124" s="502" t="s">
        <v>634</v>
      </c>
      <c r="B124" s="503" t="s">
        <v>635</v>
      </c>
      <c r="C124" s="498"/>
    </row>
    <row r="125" spans="1:3" ht="12" customHeight="1">
      <c r="A125" s="502" t="s">
        <v>586</v>
      </c>
      <c r="B125" s="503" t="s">
        <v>239</v>
      </c>
      <c r="C125" s="498"/>
    </row>
    <row r="126" spans="1:3" ht="12" customHeight="1">
      <c r="A126" s="506" t="s">
        <v>585</v>
      </c>
      <c r="B126" s="507" t="s">
        <v>240</v>
      </c>
      <c r="C126" s="508"/>
    </row>
    <row r="127" spans="1:3" ht="12" customHeight="1">
      <c r="A127" s="474" t="s">
        <v>677</v>
      </c>
      <c r="B127" s="464" t="s">
        <v>678</v>
      </c>
      <c r="C127" s="450">
        <f>SUM(C117+C121+C122+C123+C124+C125+C126)</f>
        <v>0</v>
      </c>
    </row>
    <row r="128" spans="1:3" ht="12" customHeight="1">
      <c r="A128" s="472" t="s">
        <v>636</v>
      </c>
      <c r="B128" s="463" t="s">
        <v>604</v>
      </c>
      <c r="C128" s="449"/>
    </row>
    <row r="129" spans="1:3" s="432" customFormat="1" ht="12" customHeight="1">
      <c r="A129" s="474" t="s">
        <v>637</v>
      </c>
      <c r="B129" s="464" t="s">
        <v>587</v>
      </c>
      <c r="C129" s="450"/>
    </row>
    <row r="130" spans="1:3" s="432" customFormat="1" ht="12" customHeight="1">
      <c r="A130" s="474" t="s">
        <v>638</v>
      </c>
      <c r="B130" s="464" t="s">
        <v>588</v>
      </c>
      <c r="C130" s="450"/>
    </row>
    <row r="131" spans="1:9" ht="15" customHeight="1">
      <c r="A131" s="472" t="s">
        <v>224</v>
      </c>
      <c r="B131" s="463" t="s">
        <v>668</v>
      </c>
      <c r="C131" s="449">
        <f>SUM(C127:C130)</f>
        <v>0</v>
      </c>
      <c r="F131" s="433"/>
      <c r="G131" s="434"/>
      <c r="H131" s="434"/>
      <c r="I131" s="434"/>
    </row>
    <row r="132" spans="1:3" ht="12.75" customHeight="1">
      <c r="A132" s="475" t="s">
        <v>69</v>
      </c>
      <c r="B132" s="465" t="s">
        <v>669</v>
      </c>
      <c r="C132" s="449">
        <f>+C116+C131</f>
        <v>0</v>
      </c>
    </row>
    <row r="133" ht="11.25" customHeight="1">
      <c r="C133" s="509">
        <f>SUM(C127:C131)</f>
        <v>0</v>
      </c>
    </row>
    <row r="134" spans="1:3" ht="12.75">
      <c r="A134" s="902" t="s">
        <v>249</v>
      </c>
      <c r="B134" s="902"/>
      <c r="C134" s="902"/>
    </row>
    <row r="135" spans="1:3" ht="15" customHeight="1">
      <c r="A135" s="900" t="s">
        <v>250</v>
      </c>
      <c r="B135" s="900"/>
      <c r="C135" s="2" t="s">
        <v>790</v>
      </c>
    </row>
    <row r="136" spans="1:4" ht="13.5" customHeight="1">
      <c r="A136" s="426">
        <v>1</v>
      </c>
      <c r="B136" s="431" t="s">
        <v>251</v>
      </c>
      <c r="C136" s="7">
        <f>+C60-C116</f>
        <v>0</v>
      </c>
      <c r="D136" s="436"/>
    </row>
    <row r="137" spans="1:3" ht="27.75" customHeight="1">
      <c r="A137" s="426" t="s">
        <v>27</v>
      </c>
      <c r="B137" s="431" t="s">
        <v>252</v>
      </c>
      <c r="C137" s="7">
        <f>+C77-C131</f>
        <v>0</v>
      </c>
    </row>
  </sheetData>
  <sheetProtection/>
  <mergeCells count="6">
    <mergeCell ref="A134:C134"/>
    <mergeCell ref="A135:B135"/>
    <mergeCell ref="A1:C1"/>
    <mergeCell ref="A2:B2"/>
    <mergeCell ref="A80:C80"/>
    <mergeCell ref="A81:B81"/>
  </mergeCells>
  <printOptions horizontalCentered="1"/>
  <pageMargins left="0.7874015748031497" right="0.7874015748031497" top="1.535433070866142" bottom="0.8661417322834646" header="0.35433070866141736" footer="0.5118110236220472"/>
  <pageSetup horizontalDpi="300" verticalDpi="300" orientation="portrait" paperSize="9" scale="62" r:id="rId1"/>
  <headerFooter alignWithMargins="0">
    <oddHeader>&amp;C&amp;"Times New Roman CE,Félkövér"&amp;12Létavértes Városi Önkormányzat
2023. ÉVI KÖLTSÉGVETÉS
ÁLLAMI (ÁLLAMIGAZGATÁSI) FELADATOK MÉRLEGE&amp;R&amp;"Times New Roman CE,Félkövér dőlt"&amp;11 1.4. melléklet a 3/2023. (II.15) önkormányzati rendelethez</oddHeader>
  </headerFooter>
  <rowBreaks count="1" manualBreakCount="1">
    <brk id="7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PageLayoutView="0" workbookViewId="0" topLeftCell="A1">
      <selection activeCell="M23" sqref="M23"/>
    </sheetView>
  </sheetViews>
  <sheetFormatPr defaultColWidth="9.00390625" defaultRowHeight="19.5" customHeight="1"/>
  <cols>
    <col min="1" max="1" width="6.875" style="57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903" t="s">
        <v>431</v>
      </c>
      <c r="B1" s="903"/>
      <c r="C1" s="903"/>
      <c r="D1" s="903"/>
      <c r="E1" s="903"/>
      <c r="F1" s="903"/>
      <c r="G1" s="903"/>
      <c r="H1" s="903"/>
      <c r="I1" s="903"/>
    </row>
    <row r="2" spans="2:9" ht="20.25" customHeight="1">
      <c r="B2" s="589" t="s">
        <v>360</v>
      </c>
      <c r="I2" s="298" t="s">
        <v>792</v>
      </c>
    </row>
    <row r="3" spans="1:9" s="299" customFormat="1" ht="26.25" customHeight="1">
      <c r="A3" s="906" t="s">
        <v>11</v>
      </c>
      <c r="B3" s="958" t="s">
        <v>432</v>
      </c>
      <c r="C3" s="906" t="s">
        <v>433</v>
      </c>
      <c r="D3" s="906" t="s">
        <v>967</v>
      </c>
      <c r="E3" s="959" t="s">
        <v>434</v>
      </c>
      <c r="F3" s="959"/>
      <c r="G3" s="959"/>
      <c r="H3" s="959"/>
      <c r="I3" s="958" t="s">
        <v>347</v>
      </c>
    </row>
    <row r="4" spans="1:9" s="302" customFormat="1" ht="32.25" customHeight="1">
      <c r="A4" s="906"/>
      <c r="B4" s="958"/>
      <c r="C4" s="958"/>
      <c r="D4" s="906"/>
      <c r="E4" s="300">
        <v>2023</v>
      </c>
      <c r="F4" s="300">
        <v>2024</v>
      </c>
      <c r="G4" s="300">
        <v>2025</v>
      </c>
      <c r="H4" s="301" t="s">
        <v>968</v>
      </c>
      <c r="I4" s="958"/>
    </row>
    <row r="5" spans="1:9" s="306" customFormat="1" ht="12.75" customHeight="1">
      <c r="A5" s="303">
        <v>1</v>
      </c>
      <c r="B5" s="63">
        <v>2</v>
      </c>
      <c r="C5" s="304">
        <v>3</v>
      </c>
      <c r="D5" s="63">
        <v>4</v>
      </c>
      <c r="E5" s="303">
        <v>5</v>
      </c>
      <c r="F5" s="304">
        <v>6</v>
      </c>
      <c r="G5" s="304">
        <v>7</v>
      </c>
      <c r="H5" s="66">
        <v>8</v>
      </c>
      <c r="I5" s="305" t="s">
        <v>435</v>
      </c>
    </row>
    <row r="6" spans="1:9" ht="24.75" customHeight="1">
      <c r="A6" s="63" t="s">
        <v>13</v>
      </c>
      <c r="B6" s="307" t="s">
        <v>436</v>
      </c>
      <c r="C6" s="406"/>
      <c r="D6" s="308">
        <f aca="true" t="shared" si="0" ref="D6:I6">+D7</f>
        <v>0</v>
      </c>
      <c r="E6" s="308">
        <f t="shared" si="0"/>
        <v>0</v>
      </c>
      <c r="F6" s="308">
        <f t="shared" si="0"/>
        <v>0</v>
      </c>
      <c r="G6" s="308">
        <f t="shared" si="0"/>
        <v>0</v>
      </c>
      <c r="H6" s="308">
        <f t="shared" si="0"/>
        <v>0</v>
      </c>
      <c r="I6" s="308">
        <f t="shared" si="0"/>
        <v>0</v>
      </c>
    </row>
    <row r="7" spans="1:9" ht="19.5" customHeight="1">
      <c r="A7" s="704" t="s">
        <v>27</v>
      </c>
      <c r="B7" s="407"/>
      <c r="C7" s="408"/>
      <c r="D7" s="409"/>
      <c r="E7" s="409"/>
      <c r="F7" s="409"/>
      <c r="G7" s="409"/>
      <c r="H7" s="409"/>
      <c r="I7" s="309">
        <f aca="true" t="shared" si="1" ref="I7:I19">SUM(D7:H7)</f>
        <v>0</v>
      </c>
    </row>
    <row r="8" spans="1:9" ht="25.5" customHeight="1">
      <c r="A8" s="63" t="s">
        <v>41</v>
      </c>
      <c r="B8" s="307" t="s">
        <v>438</v>
      </c>
      <c r="C8" s="408"/>
      <c r="D8" s="308">
        <f>+D9+D10+D11</f>
        <v>0</v>
      </c>
      <c r="E8" s="308">
        <f>+E9+E10+E11</f>
        <v>0</v>
      </c>
      <c r="F8" s="308">
        <f>+F9+F10+F11</f>
        <v>0</v>
      </c>
      <c r="G8" s="308">
        <f>+G9+G10+G11</f>
        <v>0</v>
      </c>
      <c r="H8" s="308">
        <f>+H9+H10+H11</f>
        <v>0</v>
      </c>
      <c r="I8" s="308">
        <f t="shared" si="1"/>
        <v>0</v>
      </c>
    </row>
    <row r="9" spans="1:9" ht="19.5" customHeight="1">
      <c r="A9" s="704" t="s">
        <v>224</v>
      </c>
      <c r="B9" s="407"/>
      <c r="C9" s="703"/>
      <c r="D9" s="409"/>
      <c r="E9" s="409">
        <v>0</v>
      </c>
      <c r="F9" s="409"/>
      <c r="G9" s="409"/>
      <c r="H9" s="409"/>
      <c r="I9" s="309">
        <f t="shared" si="1"/>
        <v>0</v>
      </c>
    </row>
    <row r="10" spans="1:9" ht="19.5" customHeight="1">
      <c r="A10" s="704" t="s">
        <v>69</v>
      </c>
      <c r="B10" s="407"/>
      <c r="C10" s="703"/>
      <c r="D10" s="409"/>
      <c r="E10" s="409">
        <v>0</v>
      </c>
      <c r="F10" s="409"/>
      <c r="G10" s="409"/>
      <c r="H10" s="409"/>
      <c r="I10" s="309">
        <f t="shared" si="1"/>
        <v>0</v>
      </c>
    </row>
    <row r="11" spans="1:9" ht="19.5" customHeight="1">
      <c r="A11" s="704" t="s">
        <v>91</v>
      </c>
      <c r="B11" s="407"/>
      <c r="C11" s="703"/>
      <c r="D11" s="409"/>
      <c r="E11" s="409">
        <v>0</v>
      </c>
      <c r="F11" s="409"/>
      <c r="G11" s="409"/>
      <c r="H11" s="409"/>
      <c r="I11" s="309">
        <f t="shared" si="1"/>
        <v>0</v>
      </c>
    </row>
    <row r="12" spans="1:9" ht="19.5" customHeight="1">
      <c r="A12" s="63" t="s">
        <v>235</v>
      </c>
      <c r="B12" s="307" t="s">
        <v>439</v>
      </c>
      <c r="C12" s="410"/>
      <c r="D12" s="308">
        <f aca="true" t="shared" si="2" ref="D12:I12">SUM(D13:D16)</f>
        <v>0</v>
      </c>
      <c r="E12" s="308">
        <f t="shared" si="2"/>
        <v>0</v>
      </c>
      <c r="F12" s="308">
        <f t="shared" si="2"/>
        <v>0</v>
      </c>
      <c r="G12" s="308">
        <f t="shared" si="2"/>
        <v>0</v>
      </c>
      <c r="H12" s="308">
        <f t="shared" si="2"/>
        <v>0</v>
      </c>
      <c r="I12" s="308">
        <f t="shared" si="2"/>
        <v>0</v>
      </c>
    </row>
    <row r="13" spans="1:9" ht="19.5" customHeight="1">
      <c r="A13" s="704" t="s">
        <v>113</v>
      </c>
      <c r="B13" s="407"/>
      <c r="C13" s="703"/>
      <c r="D13" s="409"/>
      <c r="E13" s="409"/>
      <c r="F13" s="409"/>
      <c r="G13" s="409"/>
      <c r="H13" s="409"/>
      <c r="I13" s="309"/>
    </row>
    <row r="14" spans="1:9" ht="19.5" customHeight="1">
      <c r="A14" s="704" t="s">
        <v>123</v>
      </c>
      <c r="B14" s="407"/>
      <c r="C14" s="703"/>
      <c r="D14" s="409"/>
      <c r="E14" s="409"/>
      <c r="F14" s="409"/>
      <c r="G14" s="409"/>
      <c r="H14" s="409"/>
      <c r="I14" s="309">
        <f t="shared" si="1"/>
        <v>0</v>
      </c>
    </row>
    <row r="15" spans="1:9" ht="19.5" customHeight="1">
      <c r="A15" s="704" t="s">
        <v>247</v>
      </c>
      <c r="B15" s="407"/>
      <c r="C15" s="703"/>
      <c r="D15" s="409"/>
      <c r="E15" s="409"/>
      <c r="F15" s="409"/>
      <c r="G15" s="409"/>
      <c r="H15" s="409"/>
      <c r="I15" s="309">
        <f t="shared" si="1"/>
        <v>0</v>
      </c>
    </row>
    <row r="16" spans="1:9" ht="19.5" customHeight="1">
      <c r="A16" s="704" t="s">
        <v>266</v>
      </c>
      <c r="B16" s="407"/>
      <c r="C16" s="703"/>
      <c r="D16" s="409"/>
      <c r="E16" s="409"/>
      <c r="F16" s="409"/>
      <c r="G16" s="409"/>
      <c r="H16" s="409"/>
      <c r="I16" s="309">
        <f t="shared" si="1"/>
        <v>0</v>
      </c>
    </row>
    <row r="17" spans="1:9" ht="19.5" customHeight="1">
      <c r="A17" s="63" t="s">
        <v>267</v>
      </c>
      <c r="B17" s="307" t="s">
        <v>440</v>
      </c>
      <c r="C17" s="408"/>
      <c r="D17" s="309">
        <f>+D18</f>
        <v>0</v>
      </c>
      <c r="E17" s="309">
        <f>+E18</f>
        <v>0</v>
      </c>
      <c r="F17" s="309">
        <f>+F18</f>
        <v>0</v>
      </c>
      <c r="G17" s="309">
        <f>+G18</f>
        <v>0</v>
      </c>
      <c r="H17" s="309">
        <f>+H18</f>
        <v>0</v>
      </c>
      <c r="I17" s="309">
        <f t="shared" si="1"/>
        <v>0</v>
      </c>
    </row>
    <row r="18" spans="1:9" ht="19.5" customHeight="1">
      <c r="A18" s="704" t="s">
        <v>268</v>
      </c>
      <c r="B18" s="407" t="s">
        <v>437</v>
      </c>
      <c r="C18" s="408"/>
      <c r="D18" s="409"/>
      <c r="E18" s="409"/>
      <c r="F18" s="409"/>
      <c r="G18" s="409"/>
      <c r="H18" s="409"/>
      <c r="I18" s="309">
        <f t="shared" si="1"/>
        <v>0</v>
      </c>
    </row>
    <row r="19" spans="1:9" ht="19.5" customHeight="1">
      <c r="A19" s="63" t="s">
        <v>269</v>
      </c>
      <c r="B19" s="307" t="s">
        <v>895</v>
      </c>
      <c r="C19" s="408"/>
      <c r="D19" s="309">
        <f>+D20</f>
        <v>34754472</v>
      </c>
      <c r="E19" s="309">
        <f>+E20</f>
        <v>15446436</v>
      </c>
      <c r="F19" s="309">
        <f>+F20</f>
        <v>15446436</v>
      </c>
      <c r="G19" s="309">
        <f>+G20</f>
        <v>15446436</v>
      </c>
      <c r="H19" s="309">
        <f>+H20</f>
        <v>27031226</v>
      </c>
      <c r="I19" s="309">
        <f t="shared" si="1"/>
        <v>108125006</v>
      </c>
    </row>
    <row r="20" spans="1:9" s="806" customFormat="1" ht="19.5" customHeight="1">
      <c r="A20" s="805" t="s">
        <v>271</v>
      </c>
      <c r="B20" s="895" t="s">
        <v>928</v>
      </c>
      <c r="C20" s="408" t="s">
        <v>894</v>
      </c>
      <c r="D20" s="896">
        <f>19308036+E20</f>
        <v>34754472</v>
      </c>
      <c r="E20" s="896">
        <v>15446436</v>
      </c>
      <c r="F20" s="896">
        <v>15446436</v>
      </c>
      <c r="G20" s="896">
        <v>15446436</v>
      </c>
      <c r="H20" s="896">
        <f>42477662-G20</f>
        <v>27031226</v>
      </c>
      <c r="I20" s="896"/>
    </row>
    <row r="21" spans="1:9" ht="19.5" customHeight="1">
      <c r="A21" s="957" t="s">
        <v>441</v>
      </c>
      <c r="B21" s="957"/>
      <c r="C21" s="310"/>
      <c r="D21" s="308">
        <f aca="true" t="shared" si="3" ref="D21:I21">+D6+D8+D12+D17+D19</f>
        <v>34754472</v>
      </c>
      <c r="E21" s="308">
        <f t="shared" si="3"/>
        <v>15446436</v>
      </c>
      <c r="F21" s="308">
        <f t="shared" si="3"/>
        <v>15446436</v>
      </c>
      <c r="G21" s="308">
        <f t="shared" si="3"/>
        <v>15446436</v>
      </c>
      <c r="H21" s="308">
        <f t="shared" si="3"/>
        <v>27031226</v>
      </c>
      <c r="I21" s="308">
        <f t="shared" si="3"/>
        <v>108125006</v>
      </c>
    </row>
  </sheetData>
  <sheetProtection selectLockedCells="1" selectUnlockedCells="1"/>
  <mergeCells count="8"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236220472440944" bottom="0.984251968503937" header="0.7874015748031497" footer="0.5118110236220472"/>
  <pageSetup horizontalDpi="300" verticalDpi="300" orientation="landscape" paperSize="9" scale="95" r:id="rId1"/>
  <headerFooter alignWithMargins="0">
    <oddHeader>&amp;C&amp;"Times New Roman CE,Félkövér"&amp;12Létavértes Városi Önkormányzat 2022. évi költségvetés&amp;R&amp;"Times New Roman CE,Félkövér dőlt"2. számú tájékoztató tábla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2:D33"/>
  <sheetViews>
    <sheetView zoomScalePageLayoutView="0" workbookViewId="0" topLeftCell="D1">
      <selection activeCell="C10" sqref="C10"/>
    </sheetView>
  </sheetViews>
  <sheetFormatPr defaultColWidth="9.00390625" defaultRowHeight="8.25" customHeight="1"/>
  <cols>
    <col min="1" max="1" width="5.875" style="311" customWidth="1"/>
    <col min="2" max="2" width="54.875" style="166" customWidth="1"/>
    <col min="3" max="4" width="17.625" style="166" customWidth="1"/>
    <col min="5" max="16384" width="9.375" style="166" customWidth="1"/>
  </cols>
  <sheetData>
    <row r="1" ht="12.75" customHeight="1"/>
    <row r="2" spans="2:4" ht="31.5" customHeight="1">
      <c r="B2" s="960" t="s">
        <v>442</v>
      </c>
      <c r="C2" s="960"/>
      <c r="D2" s="960"/>
    </row>
    <row r="3" spans="1:4" s="314" customFormat="1" ht="12.75" customHeight="1">
      <c r="A3" s="312"/>
      <c r="B3" s="313"/>
      <c r="D3" s="315" t="s">
        <v>792</v>
      </c>
    </row>
    <row r="4" spans="1:4" s="259" customFormat="1" ht="48" customHeight="1">
      <c r="A4" s="316" t="s">
        <v>321</v>
      </c>
      <c r="B4" s="257" t="s">
        <v>12</v>
      </c>
      <c r="C4" s="257" t="s">
        <v>443</v>
      </c>
      <c r="D4" s="258" t="s">
        <v>444</v>
      </c>
    </row>
    <row r="5" spans="1:4" s="259" customFormat="1" ht="13.5" customHeight="1">
      <c r="A5" s="317">
        <v>1</v>
      </c>
      <c r="B5" s="185">
        <v>2</v>
      </c>
      <c r="C5" s="185">
        <v>3</v>
      </c>
      <c r="D5" s="186">
        <v>4</v>
      </c>
    </row>
    <row r="6" spans="1:4" ht="18" customHeight="1">
      <c r="A6" s="318" t="s">
        <v>13</v>
      </c>
      <c r="B6" s="319" t="s">
        <v>445</v>
      </c>
      <c r="C6" s="320"/>
      <c r="D6" s="71"/>
    </row>
    <row r="7" spans="1:4" ht="18" customHeight="1">
      <c r="A7" s="321" t="s">
        <v>27</v>
      </c>
      <c r="B7" s="322" t="s">
        <v>446</v>
      </c>
      <c r="C7" s="323"/>
      <c r="D7" s="75"/>
    </row>
    <row r="8" spans="1:4" ht="18" customHeight="1">
      <c r="A8" s="321" t="s">
        <v>41</v>
      </c>
      <c r="B8" s="322" t="s">
        <v>447</v>
      </c>
      <c r="C8" s="323"/>
      <c r="D8" s="75"/>
    </row>
    <row r="9" spans="1:4" ht="18" customHeight="1">
      <c r="A9" s="321" t="s">
        <v>224</v>
      </c>
      <c r="B9" s="322" t="s">
        <v>448</v>
      </c>
      <c r="C9" s="323"/>
      <c r="D9" s="75"/>
    </row>
    <row r="10" spans="1:4" ht="18" customHeight="1">
      <c r="A10" s="321" t="s">
        <v>69</v>
      </c>
      <c r="B10" s="322" t="s">
        <v>449</v>
      </c>
      <c r="C10" s="323">
        <f>SUM(C11:C17)</f>
        <v>155694000</v>
      </c>
      <c r="D10" s="75">
        <f>SUM(D11:D17)</f>
        <v>1694000</v>
      </c>
    </row>
    <row r="11" spans="1:4" ht="18" customHeight="1">
      <c r="A11" s="321" t="s">
        <v>91</v>
      </c>
      <c r="B11" s="322" t="s">
        <v>450</v>
      </c>
      <c r="C11" s="323"/>
      <c r="D11" s="75"/>
    </row>
    <row r="12" spans="1:4" ht="18" customHeight="1">
      <c r="A12" s="321" t="s">
        <v>235</v>
      </c>
      <c r="B12" s="324" t="s">
        <v>451</v>
      </c>
      <c r="C12" s="323"/>
      <c r="D12" s="75"/>
    </row>
    <row r="13" spans="1:4" ht="18" customHeight="1">
      <c r="A13" s="321" t="s">
        <v>123</v>
      </c>
      <c r="B13" s="324" t="s">
        <v>452</v>
      </c>
      <c r="C13" s="323">
        <v>15694000</v>
      </c>
      <c r="D13" s="75">
        <v>1694000</v>
      </c>
    </row>
    <row r="14" spans="1:4" ht="18" customHeight="1">
      <c r="A14" s="321" t="s">
        <v>247</v>
      </c>
      <c r="B14" s="324" t="s">
        <v>453</v>
      </c>
      <c r="C14" s="323"/>
      <c r="D14" s="75"/>
    </row>
    <row r="15" spans="1:4" ht="18" customHeight="1">
      <c r="A15" s="321" t="s">
        <v>266</v>
      </c>
      <c r="B15" s="324" t="s">
        <v>454</v>
      </c>
      <c r="C15" s="323"/>
      <c r="D15" s="75"/>
    </row>
    <row r="16" spans="1:4" ht="22.5" customHeight="1">
      <c r="A16" s="321" t="s">
        <v>267</v>
      </c>
      <c r="B16" s="324" t="s">
        <v>455</v>
      </c>
      <c r="C16" s="323"/>
      <c r="D16" s="75"/>
    </row>
    <row r="17" spans="1:4" ht="22.5" customHeight="1">
      <c r="A17" s="321"/>
      <c r="B17" s="324" t="s">
        <v>929</v>
      </c>
      <c r="C17" s="323">
        <v>140000000</v>
      </c>
      <c r="D17" s="893"/>
    </row>
    <row r="18" spans="1:4" ht="18" customHeight="1">
      <c r="A18" s="321" t="s">
        <v>268</v>
      </c>
      <c r="B18" s="322" t="s">
        <v>456</v>
      </c>
      <c r="C18" s="323"/>
      <c r="D18" s="75"/>
    </row>
    <row r="19" spans="1:4" ht="18" customHeight="1">
      <c r="A19" s="321" t="s">
        <v>269</v>
      </c>
      <c r="B19" s="322" t="s">
        <v>457</v>
      </c>
      <c r="C19" s="323">
        <v>20069000</v>
      </c>
      <c r="D19" s="75">
        <v>2840000</v>
      </c>
    </row>
    <row r="20" spans="1:4" ht="18" customHeight="1">
      <c r="A20" s="321" t="s">
        <v>271</v>
      </c>
      <c r="B20" s="322" t="s">
        <v>458</v>
      </c>
      <c r="C20" s="323"/>
      <c r="D20" s="75"/>
    </row>
    <row r="21" spans="1:4" ht="18" customHeight="1">
      <c r="A21" s="321" t="s">
        <v>273</v>
      </c>
      <c r="B21" s="322" t="s">
        <v>459</v>
      </c>
      <c r="C21" s="323"/>
      <c r="D21" s="75"/>
    </row>
    <row r="22" spans="1:4" ht="18" customHeight="1">
      <c r="A22" s="321" t="s">
        <v>275</v>
      </c>
      <c r="B22" s="322" t="s">
        <v>460</v>
      </c>
      <c r="C22" s="323"/>
      <c r="D22" s="75"/>
    </row>
    <row r="23" spans="1:4" ht="18" customHeight="1">
      <c r="A23" s="321" t="s">
        <v>277</v>
      </c>
      <c r="B23" s="325"/>
      <c r="C23" s="74"/>
      <c r="D23" s="75"/>
    </row>
    <row r="24" spans="1:4" ht="18" customHeight="1">
      <c r="A24" s="321" t="s">
        <v>279</v>
      </c>
      <c r="B24" s="326"/>
      <c r="C24" s="74"/>
      <c r="D24" s="75"/>
    </row>
    <row r="25" spans="1:4" ht="18" customHeight="1">
      <c r="A25" s="321" t="s">
        <v>281</v>
      </c>
      <c r="B25" s="326"/>
      <c r="C25" s="74"/>
      <c r="D25" s="75"/>
    </row>
    <row r="26" spans="1:4" ht="18" customHeight="1">
      <c r="A26" s="321" t="s">
        <v>283</v>
      </c>
      <c r="B26" s="326"/>
      <c r="C26" s="74"/>
      <c r="D26" s="75"/>
    </row>
    <row r="27" spans="1:4" ht="18" customHeight="1">
      <c r="A27" s="321" t="s">
        <v>284</v>
      </c>
      <c r="B27" s="326"/>
      <c r="C27" s="74"/>
      <c r="D27" s="75"/>
    </row>
    <row r="28" spans="1:4" ht="18" customHeight="1">
      <c r="A28" s="321" t="s">
        <v>285</v>
      </c>
      <c r="B28" s="326"/>
      <c r="C28" s="74"/>
      <c r="D28" s="75"/>
    </row>
    <row r="29" spans="1:4" ht="18" customHeight="1">
      <c r="A29" s="321" t="s">
        <v>286</v>
      </c>
      <c r="B29" s="326"/>
      <c r="C29" s="74"/>
      <c r="D29" s="75"/>
    </row>
    <row r="30" spans="1:4" ht="18" customHeight="1">
      <c r="A30" s="321" t="s">
        <v>289</v>
      </c>
      <c r="B30" s="326"/>
      <c r="C30" s="74"/>
      <c r="D30" s="75"/>
    </row>
    <row r="31" spans="1:4" ht="18" customHeight="1">
      <c r="A31" s="327" t="s">
        <v>315</v>
      </c>
      <c r="B31" s="328"/>
      <c r="C31" s="329"/>
      <c r="D31" s="239"/>
    </row>
    <row r="32" spans="1:4" ht="18" customHeight="1">
      <c r="A32" s="317" t="s">
        <v>318</v>
      </c>
      <c r="B32" s="330" t="s">
        <v>358</v>
      </c>
      <c r="C32" s="331">
        <f>+C6+C7+C8+C9+C10+C18+C19+C20+C21+C22+C23+C24+C25+C26+C27+C28+C29+C30+C31</f>
        <v>175763000</v>
      </c>
      <c r="D32" s="332">
        <f>+D6+D7+D8+D9+D10+D18+D19+D20+D21+D22+D23+D24+D25+D26+D27+D28+D29+D30+D31</f>
        <v>4534000</v>
      </c>
    </row>
    <row r="33" spans="1:4" ht="8.25" customHeight="1">
      <c r="A33" s="333"/>
      <c r="B33" s="411"/>
      <c r="C33" s="411"/>
      <c r="D33" s="411"/>
    </row>
  </sheetData>
  <sheetProtection selectLockedCells="1" selectUnlockedCells="1"/>
  <mergeCells count="1">
    <mergeCell ref="B2:D2"/>
  </mergeCells>
  <printOptions horizontalCentered="1"/>
  <pageMargins left="0.7874015748031497" right="0.7874015748031497" top="1.6929133858267718" bottom="0.984251968503937" header="0.5118110236220472" footer="0.5118110236220472"/>
  <pageSetup horizontalDpi="300" verticalDpi="300" orientation="portrait" paperSize="9" scale="95" r:id="rId1"/>
  <headerFooter alignWithMargins="0">
    <oddHeader>&amp;C&amp;"Times New Roman CE,Félkövér"&amp;12Létavértes Városi Önkormányzat 2022. évi költségvetés&amp;R&amp;"Times New Roman CE,Dőlt"&amp;11
&amp;"Times New Roman CE,Félkövér dőlt"3. számú tájékoztató tábla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.875" style="334" customWidth="1"/>
    <col min="2" max="2" width="26.375" style="335" customWidth="1"/>
    <col min="3" max="3" width="11.625" style="335" customWidth="1"/>
    <col min="4" max="5" width="11.375" style="335" customWidth="1"/>
    <col min="6" max="6" width="12.625" style="335" bestFit="1" customWidth="1"/>
    <col min="7" max="7" width="11.875" style="335" customWidth="1"/>
    <col min="8" max="8" width="11.375" style="335" customWidth="1"/>
    <col min="9" max="14" width="11.125" style="335" bestFit="1" customWidth="1"/>
    <col min="15" max="15" width="12.625" style="334" customWidth="1"/>
    <col min="16" max="16384" width="9.375" style="335" customWidth="1"/>
  </cols>
  <sheetData>
    <row r="1" spans="1:15" ht="31.5" customHeight="1">
      <c r="A1" s="961" t="s">
        <v>964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</row>
    <row r="2" ht="15.75">
      <c r="O2" s="336" t="s">
        <v>795</v>
      </c>
    </row>
    <row r="3" spans="1:15" s="334" customFormat="1" ht="25.5" customHeight="1">
      <c r="A3" s="337" t="s">
        <v>321</v>
      </c>
      <c r="B3" s="338" t="s">
        <v>257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9" t="s">
        <v>358</v>
      </c>
    </row>
    <row r="4" spans="1:15" s="341" customFormat="1" ht="15" customHeight="1">
      <c r="A4" s="340" t="s">
        <v>13</v>
      </c>
      <c r="B4" s="962" t="s">
        <v>255</v>
      </c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</row>
    <row r="5" spans="1:15" s="341" customFormat="1" ht="22.5">
      <c r="A5" s="342" t="s">
        <v>27</v>
      </c>
      <c r="B5" s="343" t="s">
        <v>258</v>
      </c>
      <c r="C5" s="421">
        <v>68133337</v>
      </c>
      <c r="D5" s="421">
        <v>68133335</v>
      </c>
      <c r="E5" s="421">
        <v>68133335</v>
      </c>
      <c r="F5" s="421">
        <v>68133335</v>
      </c>
      <c r="G5" s="421">
        <v>68133335</v>
      </c>
      <c r="H5" s="421">
        <v>68133335</v>
      </c>
      <c r="I5" s="421">
        <v>68133335</v>
      </c>
      <c r="J5" s="421">
        <v>68133335</v>
      </c>
      <c r="K5" s="421">
        <v>68133335</v>
      </c>
      <c r="L5" s="421">
        <v>68133335</v>
      </c>
      <c r="M5" s="421">
        <v>68133335</v>
      </c>
      <c r="N5" s="421">
        <v>68133335</v>
      </c>
      <c r="O5" s="344">
        <f aca="true" t="shared" si="0" ref="O5:O14">SUM(C5:N5)</f>
        <v>817600022</v>
      </c>
    </row>
    <row r="6" spans="1:15" s="349" customFormat="1" ht="22.5">
      <c r="A6" s="345" t="s">
        <v>41</v>
      </c>
      <c r="B6" s="346" t="s">
        <v>473</v>
      </c>
      <c r="C6" s="347">
        <v>15164098</v>
      </c>
      <c r="D6" s="347">
        <v>15164098</v>
      </c>
      <c r="E6" s="347">
        <v>15164098</v>
      </c>
      <c r="F6" s="347">
        <v>15164098</v>
      </c>
      <c r="G6" s="347">
        <v>15164098</v>
      </c>
      <c r="H6" s="347">
        <v>15164098</v>
      </c>
      <c r="I6" s="347">
        <v>15164098</v>
      </c>
      <c r="J6" s="347">
        <v>15164098</v>
      </c>
      <c r="K6" s="347">
        <v>15164098</v>
      </c>
      <c r="L6" s="347">
        <v>15164098</v>
      </c>
      <c r="M6" s="347">
        <v>15164098</v>
      </c>
      <c r="N6" s="347">
        <v>15164100</v>
      </c>
      <c r="O6" s="348">
        <f t="shared" si="0"/>
        <v>181969178</v>
      </c>
    </row>
    <row r="7" spans="1:15" s="349" customFormat="1" ht="22.5">
      <c r="A7" s="345" t="s">
        <v>224</v>
      </c>
      <c r="B7" s="350" t="s">
        <v>474</v>
      </c>
      <c r="C7" s="351">
        <v>70209765</v>
      </c>
      <c r="D7" s="351">
        <v>70209765</v>
      </c>
      <c r="E7" s="351">
        <v>70209765</v>
      </c>
      <c r="F7" s="351">
        <v>70209765</v>
      </c>
      <c r="G7" s="351">
        <v>70209765</v>
      </c>
      <c r="H7" s="351">
        <v>70209765</v>
      </c>
      <c r="I7" s="351">
        <v>70209765</v>
      </c>
      <c r="J7" s="351">
        <v>70209765</v>
      </c>
      <c r="K7" s="351">
        <v>70209765</v>
      </c>
      <c r="L7" s="351">
        <v>70209765</v>
      </c>
      <c r="M7" s="351">
        <v>70209765</v>
      </c>
      <c r="N7" s="351">
        <v>70209770</v>
      </c>
      <c r="O7" s="352">
        <f t="shared" si="0"/>
        <v>842517185</v>
      </c>
    </row>
    <row r="8" spans="1:15" s="349" customFormat="1" ht="13.5" customHeight="1">
      <c r="A8" s="345" t="s">
        <v>69</v>
      </c>
      <c r="B8" s="353" t="s">
        <v>262</v>
      </c>
      <c r="C8" s="347">
        <v>13733337</v>
      </c>
      <c r="D8" s="347">
        <v>13733333</v>
      </c>
      <c r="E8" s="347">
        <v>13733333</v>
      </c>
      <c r="F8" s="347">
        <v>13733333</v>
      </c>
      <c r="G8" s="347">
        <v>13733333</v>
      </c>
      <c r="H8" s="347">
        <v>13733333</v>
      </c>
      <c r="I8" s="347">
        <v>13733333</v>
      </c>
      <c r="J8" s="347">
        <v>13733333</v>
      </c>
      <c r="K8" s="347">
        <v>13733333</v>
      </c>
      <c r="L8" s="347">
        <v>13733333</v>
      </c>
      <c r="M8" s="347">
        <v>13733333</v>
      </c>
      <c r="N8" s="347">
        <v>13733333</v>
      </c>
      <c r="O8" s="348">
        <f t="shared" si="0"/>
        <v>164800000</v>
      </c>
    </row>
    <row r="9" spans="1:15" s="349" customFormat="1" ht="13.5" customHeight="1">
      <c r="A9" s="345" t="s">
        <v>91</v>
      </c>
      <c r="B9" s="353" t="s">
        <v>263</v>
      </c>
      <c r="C9" s="347">
        <v>16450142</v>
      </c>
      <c r="D9" s="347">
        <v>16450142</v>
      </c>
      <c r="E9" s="347">
        <v>16450142</v>
      </c>
      <c r="F9" s="347">
        <v>16450142</v>
      </c>
      <c r="G9" s="347">
        <v>16450142</v>
      </c>
      <c r="H9" s="347">
        <v>16450142</v>
      </c>
      <c r="I9" s="347">
        <v>16450142</v>
      </c>
      <c r="J9" s="347">
        <v>16450142</v>
      </c>
      <c r="K9" s="347">
        <v>16450142</v>
      </c>
      <c r="L9" s="347">
        <v>16450142</v>
      </c>
      <c r="M9" s="347">
        <v>16450142</v>
      </c>
      <c r="N9" s="347">
        <v>16450142</v>
      </c>
      <c r="O9" s="348">
        <f t="shared" si="0"/>
        <v>197401704</v>
      </c>
    </row>
    <row r="10" spans="1:15" s="349" customFormat="1" ht="13.5" customHeight="1">
      <c r="A10" s="345" t="s">
        <v>235</v>
      </c>
      <c r="B10" s="353" t="s">
        <v>294</v>
      </c>
      <c r="C10" s="347"/>
      <c r="D10" s="347"/>
      <c r="E10" s="347"/>
      <c r="F10" s="347"/>
      <c r="G10" s="347">
        <v>27061848</v>
      </c>
      <c r="H10" s="347"/>
      <c r="I10" s="347"/>
      <c r="J10" s="347"/>
      <c r="K10" s="347">
        <v>54123697</v>
      </c>
      <c r="L10" s="347"/>
      <c r="M10" s="347"/>
      <c r="N10" s="347">
        <v>27061849</v>
      </c>
      <c r="O10" s="348">
        <f t="shared" si="0"/>
        <v>108247394</v>
      </c>
    </row>
    <row r="11" spans="1:15" s="349" customFormat="1" ht="24" customHeight="1">
      <c r="A11" s="345" t="s">
        <v>113</v>
      </c>
      <c r="B11" s="346" t="s">
        <v>264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8">
        <f t="shared" si="0"/>
        <v>0</v>
      </c>
    </row>
    <row r="12" spans="1:15" s="349" customFormat="1" ht="22.5">
      <c r="A12" s="345" t="s">
        <v>123</v>
      </c>
      <c r="B12" s="346" t="s">
        <v>387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8">
        <f t="shared" si="0"/>
        <v>0</v>
      </c>
    </row>
    <row r="13" spans="1:15" s="349" customFormat="1" ht="13.5" customHeight="1">
      <c r="A13" s="354" t="s">
        <v>247</v>
      </c>
      <c r="B13" s="353" t="s">
        <v>475</v>
      </c>
      <c r="C13" s="347"/>
      <c r="D13" s="347"/>
      <c r="E13" s="347"/>
      <c r="F13" s="347">
        <v>518350704</v>
      </c>
      <c r="G13" s="347"/>
      <c r="H13" s="347"/>
      <c r="I13" s="347"/>
      <c r="J13" s="347"/>
      <c r="K13" s="347"/>
      <c r="L13" s="347"/>
      <c r="M13" s="347"/>
      <c r="N13" s="347">
        <v>35000000</v>
      </c>
      <c r="O13" s="348">
        <f t="shared" si="0"/>
        <v>553350704</v>
      </c>
    </row>
    <row r="14" spans="1:15" s="341" customFormat="1" ht="15.75" customHeight="1">
      <c r="A14" s="355" t="s">
        <v>266</v>
      </c>
      <c r="B14" s="356" t="s">
        <v>476</v>
      </c>
      <c r="C14" s="357">
        <f aca="true" t="shared" si="1" ref="C14:N14">SUM(C5:C13)</f>
        <v>183690679</v>
      </c>
      <c r="D14" s="357">
        <f t="shared" si="1"/>
        <v>183690673</v>
      </c>
      <c r="E14" s="357">
        <f t="shared" si="1"/>
        <v>183690673</v>
      </c>
      <c r="F14" s="357">
        <f t="shared" si="1"/>
        <v>702041377</v>
      </c>
      <c r="G14" s="357">
        <f t="shared" si="1"/>
        <v>210752521</v>
      </c>
      <c r="H14" s="357">
        <f t="shared" si="1"/>
        <v>183690673</v>
      </c>
      <c r="I14" s="357">
        <f t="shared" si="1"/>
        <v>183690673</v>
      </c>
      <c r="J14" s="357">
        <f t="shared" si="1"/>
        <v>183690673</v>
      </c>
      <c r="K14" s="357">
        <f t="shared" si="1"/>
        <v>237814370</v>
      </c>
      <c r="L14" s="357">
        <f t="shared" si="1"/>
        <v>183690673</v>
      </c>
      <c r="M14" s="357">
        <f t="shared" si="1"/>
        <v>183690673</v>
      </c>
      <c r="N14" s="357">
        <f t="shared" si="1"/>
        <v>245752529</v>
      </c>
      <c r="O14" s="358">
        <f t="shared" si="0"/>
        <v>2865886187</v>
      </c>
    </row>
    <row r="15" spans="1:15" s="341" customFormat="1" ht="15" customHeight="1">
      <c r="A15" s="355" t="s">
        <v>267</v>
      </c>
      <c r="B15" s="962" t="s">
        <v>256</v>
      </c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</row>
    <row r="16" spans="1:15" s="349" customFormat="1" ht="13.5" customHeight="1">
      <c r="A16" s="359" t="s">
        <v>268</v>
      </c>
      <c r="B16" s="360" t="s">
        <v>259</v>
      </c>
      <c r="C16" s="351">
        <v>68612174</v>
      </c>
      <c r="D16" s="351">
        <v>68612174</v>
      </c>
      <c r="E16" s="351">
        <v>68612174</v>
      </c>
      <c r="F16" s="351">
        <v>68612174</v>
      </c>
      <c r="G16" s="351">
        <v>68612174</v>
      </c>
      <c r="H16" s="351">
        <v>68612174</v>
      </c>
      <c r="I16" s="351">
        <v>68612174</v>
      </c>
      <c r="J16" s="351">
        <v>68612174</v>
      </c>
      <c r="K16" s="351">
        <v>68612174</v>
      </c>
      <c r="L16" s="351">
        <v>68612174</v>
      </c>
      <c r="M16" s="351">
        <v>68612174</v>
      </c>
      <c r="N16" s="351">
        <v>68612174</v>
      </c>
      <c r="O16" s="352">
        <f aca="true" t="shared" si="2" ref="O16:O26">SUM(C16:N16)</f>
        <v>823346088</v>
      </c>
    </row>
    <row r="17" spans="1:15" s="349" customFormat="1" ht="22.5">
      <c r="A17" s="354" t="s">
        <v>269</v>
      </c>
      <c r="B17" s="346" t="s">
        <v>850</v>
      </c>
      <c r="C17" s="347">
        <v>10239244</v>
      </c>
      <c r="D17" s="347">
        <v>10239244</v>
      </c>
      <c r="E17" s="347">
        <v>10239244</v>
      </c>
      <c r="F17" s="347">
        <v>10239244</v>
      </c>
      <c r="G17" s="347">
        <v>10239244</v>
      </c>
      <c r="H17" s="347">
        <v>10239244</v>
      </c>
      <c r="I17" s="347">
        <v>10239244</v>
      </c>
      <c r="J17" s="347">
        <v>10239244</v>
      </c>
      <c r="K17" s="347">
        <v>10239244</v>
      </c>
      <c r="L17" s="347">
        <v>10239244</v>
      </c>
      <c r="M17" s="347">
        <v>10239244</v>
      </c>
      <c r="N17" s="347">
        <v>10239242</v>
      </c>
      <c r="O17" s="348">
        <f t="shared" si="2"/>
        <v>122870926</v>
      </c>
    </row>
    <row r="18" spans="1:15" s="349" customFormat="1" ht="13.5" customHeight="1">
      <c r="A18" s="354" t="s">
        <v>271</v>
      </c>
      <c r="B18" s="353" t="s">
        <v>179</v>
      </c>
      <c r="C18" s="347">
        <v>43723642</v>
      </c>
      <c r="D18" s="347">
        <v>43723638</v>
      </c>
      <c r="E18" s="347">
        <v>43723638</v>
      </c>
      <c r="F18" s="347">
        <v>43723638</v>
      </c>
      <c r="G18" s="347">
        <v>43723638</v>
      </c>
      <c r="H18" s="347">
        <v>43723638</v>
      </c>
      <c r="I18" s="347">
        <v>43723638</v>
      </c>
      <c r="J18" s="347">
        <v>43723638</v>
      </c>
      <c r="K18" s="347">
        <v>43723638</v>
      </c>
      <c r="L18" s="347">
        <v>43723638</v>
      </c>
      <c r="M18" s="347">
        <v>43723638</v>
      </c>
      <c r="N18" s="347">
        <v>43723638</v>
      </c>
      <c r="O18" s="348">
        <f t="shared" si="2"/>
        <v>524683660</v>
      </c>
    </row>
    <row r="19" spans="1:15" s="349" customFormat="1" ht="13.5" customHeight="1">
      <c r="A19" s="354" t="s">
        <v>273</v>
      </c>
      <c r="B19" s="353" t="s">
        <v>180</v>
      </c>
      <c r="C19" s="347">
        <v>5459929</v>
      </c>
      <c r="D19" s="347">
        <v>5459929</v>
      </c>
      <c r="E19" s="347">
        <v>5459929</v>
      </c>
      <c r="F19" s="347">
        <v>5459929</v>
      </c>
      <c r="G19" s="347">
        <v>5459929</v>
      </c>
      <c r="H19" s="347">
        <v>5459929</v>
      </c>
      <c r="I19" s="347">
        <v>5459929</v>
      </c>
      <c r="J19" s="347">
        <v>5459929</v>
      </c>
      <c r="K19" s="347">
        <v>5459929</v>
      </c>
      <c r="L19" s="347">
        <v>5459929</v>
      </c>
      <c r="M19" s="347">
        <v>5459929</v>
      </c>
      <c r="N19" s="347">
        <v>5459924</v>
      </c>
      <c r="O19" s="348">
        <f t="shared" si="2"/>
        <v>65519143</v>
      </c>
    </row>
    <row r="20" spans="1:15" s="349" customFormat="1" ht="13.5" customHeight="1">
      <c r="A20" s="354" t="s">
        <v>275</v>
      </c>
      <c r="B20" s="353" t="s">
        <v>477</v>
      </c>
      <c r="C20" s="347">
        <v>1194341</v>
      </c>
      <c r="D20" s="347">
        <v>1194341</v>
      </c>
      <c r="E20" s="347">
        <v>1194341</v>
      </c>
      <c r="F20" s="347">
        <v>1194341</v>
      </c>
      <c r="G20" s="347">
        <v>1194341</v>
      </c>
      <c r="H20" s="347">
        <v>1194341</v>
      </c>
      <c r="I20" s="347">
        <v>1194341</v>
      </c>
      <c r="J20" s="347">
        <v>1194341</v>
      </c>
      <c r="K20" s="347">
        <v>1194341</v>
      </c>
      <c r="L20" s="347">
        <v>1194341</v>
      </c>
      <c r="M20" s="347">
        <v>1194341</v>
      </c>
      <c r="N20" s="347">
        <v>1194336</v>
      </c>
      <c r="O20" s="348">
        <f t="shared" si="2"/>
        <v>14332087</v>
      </c>
    </row>
    <row r="21" spans="1:15" s="349" customFormat="1" ht="13.5" customHeight="1">
      <c r="A21" s="354" t="s">
        <v>277</v>
      </c>
      <c r="B21" s="353" t="s">
        <v>265</v>
      </c>
      <c r="C21" s="347"/>
      <c r="D21" s="347">
        <v>10000000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8">
        <f t="shared" si="2"/>
        <v>10000000</v>
      </c>
    </row>
    <row r="22" spans="1:15" s="349" customFormat="1" ht="13.5" customHeight="1">
      <c r="A22" s="354" t="s">
        <v>279</v>
      </c>
      <c r="B22" s="353" t="s">
        <v>203</v>
      </c>
      <c r="C22" s="347">
        <v>70301974</v>
      </c>
      <c r="D22" s="347">
        <v>70301971</v>
      </c>
      <c r="E22" s="347">
        <v>70301971</v>
      </c>
      <c r="F22" s="347">
        <v>70301971</v>
      </c>
      <c r="G22" s="347">
        <v>70301971</v>
      </c>
      <c r="H22" s="347">
        <v>70301971</v>
      </c>
      <c r="I22" s="347">
        <v>70301971</v>
      </c>
      <c r="J22" s="347">
        <v>70301971</v>
      </c>
      <c r="K22" s="347">
        <v>70301971</v>
      </c>
      <c r="L22" s="347">
        <v>70301971</v>
      </c>
      <c r="M22" s="347">
        <v>70301971</v>
      </c>
      <c r="N22" s="347">
        <v>70301971</v>
      </c>
      <c r="O22" s="348">
        <f t="shared" si="2"/>
        <v>843623655</v>
      </c>
    </row>
    <row r="23" spans="1:15" s="349" customFormat="1" ht="15.75">
      <c r="A23" s="354" t="s">
        <v>281</v>
      </c>
      <c r="B23" s="346" t="s">
        <v>205</v>
      </c>
      <c r="C23" s="347">
        <v>35542556</v>
      </c>
      <c r="D23" s="347">
        <v>35542552</v>
      </c>
      <c r="E23" s="347">
        <v>35542552</v>
      </c>
      <c r="F23" s="347">
        <v>35542552</v>
      </c>
      <c r="G23" s="347">
        <v>35542552</v>
      </c>
      <c r="H23" s="347">
        <v>35542552</v>
      </c>
      <c r="I23" s="347">
        <v>35542552</v>
      </c>
      <c r="J23" s="347">
        <v>35542552</v>
      </c>
      <c r="K23" s="347">
        <v>35542552</v>
      </c>
      <c r="L23" s="347">
        <v>35542552</v>
      </c>
      <c r="M23" s="347">
        <v>35542552</v>
      </c>
      <c r="N23" s="347">
        <v>35542552</v>
      </c>
      <c r="O23" s="348">
        <f t="shared" si="2"/>
        <v>426510628</v>
      </c>
    </row>
    <row r="24" spans="1:15" s="349" customFormat="1" ht="13.5" customHeight="1">
      <c r="A24" s="354" t="s">
        <v>283</v>
      </c>
      <c r="B24" s="353" t="s">
        <v>207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>
        <f t="shared" si="2"/>
        <v>0</v>
      </c>
    </row>
    <row r="25" spans="1:15" s="349" customFormat="1" ht="13.5" customHeight="1">
      <c r="A25" s="354" t="s">
        <v>284</v>
      </c>
      <c r="B25" s="353" t="s">
        <v>478</v>
      </c>
      <c r="C25" s="347">
        <v>35000000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>
        <f t="shared" si="2"/>
        <v>35000000</v>
      </c>
    </row>
    <row r="26" spans="1:15" s="341" customFormat="1" ht="15.75" customHeight="1">
      <c r="A26" s="361" t="s">
        <v>284</v>
      </c>
      <c r="B26" s="356" t="s">
        <v>479</v>
      </c>
      <c r="C26" s="357">
        <f aca="true" t="shared" si="3" ref="C26:N26">SUM(C16:C25)</f>
        <v>270073860</v>
      </c>
      <c r="D26" s="357">
        <f t="shared" si="3"/>
        <v>245073849</v>
      </c>
      <c r="E26" s="357">
        <f t="shared" si="3"/>
        <v>235073849</v>
      </c>
      <c r="F26" s="357">
        <f t="shared" si="3"/>
        <v>235073849</v>
      </c>
      <c r="G26" s="357">
        <f t="shared" si="3"/>
        <v>235073849</v>
      </c>
      <c r="H26" s="357">
        <f t="shared" si="3"/>
        <v>235073849</v>
      </c>
      <c r="I26" s="357">
        <f t="shared" si="3"/>
        <v>235073849</v>
      </c>
      <c r="J26" s="357">
        <f t="shared" si="3"/>
        <v>235073849</v>
      </c>
      <c r="K26" s="357">
        <f t="shared" si="3"/>
        <v>235073849</v>
      </c>
      <c r="L26" s="357">
        <f t="shared" si="3"/>
        <v>235073849</v>
      </c>
      <c r="M26" s="357">
        <f t="shared" si="3"/>
        <v>235073849</v>
      </c>
      <c r="N26" s="357">
        <f t="shared" si="3"/>
        <v>235073837</v>
      </c>
      <c r="O26" s="358">
        <f t="shared" si="2"/>
        <v>2865886187</v>
      </c>
    </row>
    <row r="27" spans="1:15" ht="15.75">
      <c r="A27" s="361" t="s">
        <v>285</v>
      </c>
      <c r="B27" s="362" t="s">
        <v>480</v>
      </c>
      <c r="C27" s="363">
        <f aca="true" t="shared" si="4" ref="C27:O27">C14-C26</f>
        <v>-86383181</v>
      </c>
      <c r="D27" s="363">
        <f t="shared" si="4"/>
        <v>-61383176</v>
      </c>
      <c r="E27" s="363">
        <f t="shared" si="4"/>
        <v>-51383176</v>
      </c>
      <c r="F27" s="363">
        <f t="shared" si="4"/>
        <v>466967528</v>
      </c>
      <c r="G27" s="363">
        <f t="shared" si="4"/>
        <v>-24321328</v>
      </c>
      <c r="H27" s="363">
        <f t="shared" si="4"/>
        <v>-51383176</v>
      </c>
      <c r="I27" s="363">
        <f t="shared" si="4"/>
        <v>-51383176</v>
      </c>
      <c r="J27" s="363">
        <f t="shared" si="4"/>
        <v>-51383176</v>
      </c>
      <c r="K27" s="363">
        <f t="shared" si="4"/>
        <v>2740521</v>
      </c>
      <c r="L27" s="363">
        <f t="shared" si="4"/>
        <v>-51383176</v>
      </c>
      <c r="M27" s="363">
        <f t="shared" si="4"/>
        <v>-51383176</v>
      </c>
      <c r="N27" s="363">
        <f t="shared" si="4"/>
        <v>10678692</v>
      </c>
      <c r="O27" s="420">
        <f t="shared" si="4"/>
        <v>0</v>
      </c>
    </row>
    <row r="28" ht="15.75">
      <c r="A28" s="364"/>
    </row>
    <row r="29" spans="2:15" ht="15.75">
      <c r="B29" s="365"/>
      <c r="C29" s="366"/>
      <c r="D29" s="366"/>
      <c r="O29" s="335"/>
    </row>
    <row r="30" ht="15.75">
      <c r="O30" s="335"/>
    </row>
    <row r="31" ht="15.75">
      <c r="O31" s="335"/>
    </row>
    <row r="32" ht="15.75">
      <c r="O32" s="335"/>
    </row>
    <row r="33" ht="15.75">
      <c r="O33" s="335"/>
    </row>
    <row r="34" ht="15.75">
      <c r="O34" s="335"/>
    </row>
    <row r="35" ht="15.75">
      <c r="O35" s="335"/>
    </row>
    <row r="36" ht="15.75">
      <c r="O36" s="335"/>
    </row>
    <row r="37" ht="15.75">
      <c r="O37" s="335"/>
    </row>
    <row r="38" ht="15.75">
      <c r="O38" s="335"/>
    </row>
    <row r="39" ht="15.75">
      <c r="O39" s="335"/>
    </row>
    <row r="40" ht="15.75">
      <c r="O40" s="335"/>
    </row>
    <row r="41" ht="15.75">
      <c r="O41" s="335"/>
    </row>
    <row r="42" ht="15.75">
      <c r="O42" s="335"/>
    </row>
    <row r="43" ht="15.75">
      <c r="O43" s="335"/>
    </row>
    <row r="44" ht="15.75">
      <c r="O44" s="335"/>
    </row>
    <row r="45" ht="15.75">
      <c r="O45" s="335"/>
    </row>
    <row r="46" ht="15.75">
      <c r="O46" s="335"/>
    </row>
    <row r="47" ht="15.75">
      <c r="O47" s="335"/>
    </row>
    <row r="48" ht="15.75">
      <c r="O48" s="335"/>
    </row>
    <row r="49" ht="15.75">
      <c r="O49" s="335"/>
    </row>
    <row r="50" ht="15.75">
      <c r="O50" s="335"/>
    </row>
    <row r="51" ht="15.75">
      <c r="O51" s="335"/>
    </row>
    <row r="52" ht="15.75">
      <c r="O52" s="335"/>
    </row>
    <row r="53" ht="15.75">
      <c r="O53" s="335"/>
    </row>
    <row r="54" ht="15.75">
      <c r="O54" s="335"/>
    </row>
    <row r="55" ht="15.75">
      <c r="O55" s="335"/>
    </row>
    <row r="56" ht="15.75">
      <c r="O56" s="335"/>
    </row>
    <row r="57" ht="15.75">
      <c r="O57" s="335"/>
    </row>
    <row r="58" ht="15.75">
      <c r="O58" s="335"/>
    </row>
    <row r="59" ht="15.75">
      <c r="O59" s="335"/>
    </row>
    <row r="60" ht="15.75">
      <c r="O60" s="335"/>
    </row>
    <row r="61" ht="15.75">
      <c r="O61" s="335"/>
    </row>
    <row r="62" ht="15.75">
      <c r="O62" s="335"/>
    </row>
    <row r="63" ht="15.75">
      <c r="O63" s="335"/>
    </row>
    <row r="64" ht="15.75">
      <c r="O64" s="335"/>
    </row>
    <row r="65" ht="15.75">
      <c r="O65" s="335"/>
    </row>
    <row r="66" ht="15.75">
      <c r="O66" s="335"/>
    </row>
    <row r="67" ht="15.75">
      <c r="O67" s="335"/>
    </row>
    <row r="68" ht="15.75">
      <c r="O68" s="335"/>
    </row>
    <row r="69" ht="15.75">
      <c r="O69" s="335"/>
    </row>
    <row r="70" ht="15.75">
      <c r="O70" s="335"/>
    </row>
    <row r="71" ht="15.75">
      <c r="O71" s="335"/>
    </row>
    <row r="72" ht="15.75">
      <c r="O72" s="335"/>
    </row>
    <row r="73" ht="15.75">
      <c r="O73" s="335"/>
    </row>
    <row r="74" ht="15.75">
      <c r="O74" s="335"/>
    </row>
    <row r="75" ht="15.75">
      <c r="O75" s="335"/>
    </row>
    <row r="76" ht="15.75">
      <c r="O76" s="335"/>
    </row>
    <row r="77" ht="15.75">
      <c r="O77" s="335"/>
    </row>
    <row r="78" ht="15.75">
      <c r="O78" s="335"/>
    </row>
    <row r="79" ht="15.75">
      <c r="O79" s="335"/>
    </row>
    <row r="80" ht="15.75">
      <c r="O80" s="335"/>
    </row>
    <row r="81" ht="15.75">
      <c r="O81" s="335"/>
    </row>
    <row r="82" ht="15.75">
      <c r="O82" s="335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5118110236220472"/>
  <pageSetup horizontalDpi="300" verticalDpi="300" orientation="landscape" paperSize="9" scale="79" r:id="rId1"/>
  <headerFooter alignWithMargins="0">
    <oddHeader>&amp;C&amp;"Times New Roman CE,Félkövér"&amp;12Létavértes Városi Önkormányzat 2022. évi költségvetés&amp;R&amp;"Times New Roman CE,Félkövér dőlt"&amp;11 4. számú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1"/>
  <sheetViews>
    <sheetView view="pageLayout" workbookViewId="0" topLeftCell="A1">
      <selection activeCell="I31" sqref="I31"/>
    </sheetView>
  </sheetViews>
  <sheetFormatPr defaultColWidth="9.00390625" defaultRowHeight="12.75" customHeight="1"/>
  <cols>
    <col min="2" max="2" width="59.00390625" style="0" customWidth="1"/>
    <col min="3" max="3" width="11.00390625" style="0" customWidth="1"/>
    <col min="4" max="4" width="10.625" style="161" customWidth="1"/>
    <col min="5" max="5" width="17.375" style="0" customWidth="1"/>
  </cols>
  <sheetData>
    <row r="1" spans="1:2" ht="12.75" customHeight="1">
      <c r="A1" s="963" t="s">
        <v>607</v>
      </c>
      <c r="B1" s="963"/>
    </row>
    <row r="2" spans="1:2" ht="12.75" customHeight="1">
      <c r="A2" s="963"/>
      <c r="B2" s="963"/>
    </row>
    <row r="3" spans="2:4" s="138" customFormat="1" ht="22.5" customHeight="1">
      <c r="B3" s="367" t="s">
        <v>949</v>
      </c>
      <c r="C3" s="367"/>
      <c r="D3" s="565"/>
    </row>
    <row r="4" spans="2:5" s="138" customFormat="1" ht="22.5" customHeight="1">
      <c r="B4" s="368" t="s">
        <v>950</v>
      </c>
      <c r="C4" s="369"/>
      <c r="D4" s="566"/>
      <c r="E4" s="591" t="s">
        <v>796</v>
      </c>
    </row>
    <row r="5" spans="1:5" s="162" customFormat="1" ht="37.5" customHeight="1">
      <c r="A5" s="746" t="s">
        <v>855</v>
      </c>
      <c r="B5" s="567" t="s">
        <v>481</v>
      </c>
      <c r="C5" s="567" t="s">
        <v>951</v>
      </c>
      <c r="D5" s="568" t="s">
        <v>788</v>
      </c>
      <c r="E5" s="569" t="s">
        <v>952</v>
      </c>
    </row>
    <row r="6" spans="1:5" s="370" customFormat="1" ht="13.5" customHeight="1">
      <c r="A6" s="570"/>
      <c r="B6" s="571">
        <v>1</v>
      </c>
      <c r="C6" s="571"/>
      <c r="D6" s="572"/>
      <c r="E6" s="573"/>
    </row>
    <row r="7" spans="1:6" s="138" customFormat="1" ht="12.75" customHeight="1">
      <c r="A7" s="574" t="s">
        <v>856</v>
      </c>
      <c r="B7" s="575" t="s">
        <v>482</v>
      </c>
      <c r="C7" s="576">
        <v>24.42</v>
      </c>
      <c r="D7" s="577">
        <v>5537000</v>
      </c>
      <c r="E7" s="709">
        <v>135213540</v>
      </c>
      <c r="F7" s="371"/>
    </row>
    <row r="8" spans="1:6" s="750" customFormat="1" ht="12.75" customHeight="1">
      <c r="A8" s="747"/>
      <c r="B8" s="748" t="s">
        <v>857</v>
      </c>
      <c r="C8" s="795"/>
      <c r="D8" s="796"/>
      <c r="E8" s="807">
        <v>123852305</v>
      </c>
      <c r="F8" s="749"/>
    </row>
    <row r="9" spans="1:6" s="138" customFormat="1" ht="12.75" customHeight="1">
      <c r="A9" s="579" t="s">
        <v>858</v>
      </c>
      <c r="B9" s="412" t="s">
        <v>859</v>
      </c>
      <c r="C9" s="413"/>
      <c r="D9" s="578">
        <v>26000</v>
      </c>
      <c r="E9" s="751">
        <v>20745400</v>
      </c>
      <c r="F9" s="371"/>
    </row>
    <row r="10" spans="1:6" s="138" customFormat="1" ht="12.75" customHeight="1">
      <c r="A10" s="579" t="s">
        <v>860</v>
      </c>
      <c r="B10" s="412" t="s">
        <v>861</v>
      </c>
      <c r="C10" s="413"/>
      <c r="D10" s="578">
        <v>335000</v>
      </c>
      <c r="E10" s="751">
        <v>24555500</v>
      </c>
      <c r="F10" s="371"/>
    </row>
    <row r="11" spans="1:6" s="138" customFormat="1" ht="12.75" customHeight="1">
      <c r="A11" s="579" t="s">
        <v>862</v>
      </c>
      <c r="B11" s="412" t="s">
        <v>863</v>
      </c>
      <c r="C11" s="413"/>
      <c r="D11" s="578">
        <v>69</v>
      </c>
      <c r="E11" s="751">
        <v>100000</v>
      </c>
      <c r="F11" s="371"/>
    </row>
    <row r="12" spans="1:6" s="138" customFormat="1" ht="12.75" customHeight="1">
      <c r="A12" s="579" t="s">
        <v>864</v>
      </c>
      <c r="B12" s="412" t="s">
        <v>865</v>
      </c>
      <c r="C12" s="413"/>
      <c r="D12" s="578">
        <v>245000</v>
      </c>
      <c r="E12" s="751">
        <v>12693450</v>
      </c>
      <c r="F12" s="371"/>
    </row>
    <row r="13" spans="1:6" s="138" customFormat="1" ht="12.75" customHeight="1">
      <c r="A13" s="579" t="s">
        <v>866</v>
      </c>
      <c r="B13" s="412" t="s">
        <v>483</v>
      </c>
      <c r="C13" s="413">
        <v>7511</v>
      </c>
      <c r="D13" s="578">
        <v>2800</v>
      </c>
      <c r="E13" s="751">
        <v>21030800</v>
      </c>
      <c r="F13" s="371"/>
    </row>
    <row r="14" spans="1:6" s="138" customFormat="1" ht="12.75" customHeight="1">
      <c r="A14" s="579" t="s">
        <v>867</v>
      </c>
      <c r="B14" s="412" t="s">
        <v>608</v>
      </c>
      <c r="C14" s="413">
        <v>80</v>
      </c>
      <c r="D14" s="578">
        <v>2550</v>
      </c>
      <c r="E14" s="751">
        <v>204000</v>
      </c>
      <c r="F14" s="371"/>
    </row>
    <row r="15" spans="1:6" s="138" customFormat="1" ht="12.75" customHeight="1">
      <c r="A15" s="752" t="s">
        <v>868</v>
      </c>
      <c r="B15" s="581" t="s">
        <v>609</v>
      </c>
      <c r="C15" s="582">
        <v>266177</v>
      </c>
      <c r="D15" s="583">
        <v>2</v>
      </c>
      <c r="E15" s="753">
        <v>532354</v>
      </c>
      <c r="F15" s="371"/>
    </row>
    <row r="16" spans="1:6" s="760" customFormat="1" ht="12.75" customHeight="1">
      <c r="A16" s="768" t="s">
        <v>181</v>
      </c>
      <c r="B16" s="769" t="s">
        <v>953</v>
      </c>
      <c r="C16" s="883"/>
      <c r="D16" s="771"/>
      <c r="E16" s="772">
        <v>1290000</v>
      </c>
      <c r="F16" s="759"/>
    </row>
    <row r="17" spans="1:6" s="138" customFormat="1" ht="12.75">
      <c r="A17" s="754" t="s">
        <v>15</v>
      </c>
      <c r="B17" s="755" t="s">
        <v>869</v>
      </c>
      <c r="C17" s="756"/>
      <c r="D17" s="757"/>
      <c r="E17" s="758">
        <f>SUM(E7:E16)-E8</f>
        <v>216365044</v>
      </c>
      <c r="F17" s="646"/>
    </row>
    <row r="18" spans="1:6" s="138" customFormat="1" ht="12.75" customHeight="1">
      <c r="A18" s="761" t="s">
        <v>870</v>
      </c>
      <c r="B18" s="575" t="s">
        <v>871</v>
      </c>
      <c r="C18" s="762">
        <v>335</v>
      </c>
      <c r="D18" s="577">
        <v>130000</v>
      </c>
      <c r="E18" s="763">
        <v>43550000</v>
      </c>
      <c r="F18" s="646"/>
    </row>
    <row r="19" spans="1:6" s="767" customFormat="1" ht="12.75" customHeight="1">
      <c r="A19" s="764" t="s">
        <v>872</v>
      </c>
      <c r="B19" s="412" t="s">
        <v>873</v>
      </c>
      <c r="C19" s="765">
        <v>29.7</v>
      </c>
      <c r="D19" s="578">
        <v>5262900</v>
      </c>
      <c r="E19" s="751">
        <v>156308130</v>
      </c>
      <c r="F19" s="646"/>
    </row>
    <row r="20" spans="1:6" s="767" customFormat="1" ht="12.75" customHeight="1">
      <c r="A20" s="766" t="s">
        <v>874</v>
      </c>
      <c r="B20" s="412" t="s">
        <v>875</v>
      </c>
      <c r="C20" s="765">
        <v>12</v>
      </c>
      <c r="D20" s="578">
        <v>467690</v>
      </c>
      <c r="E20" s="751">
        <v>5612280</v>
      </c>
      <c r="F20" s="646"/>
    </row>
    <row r="21" spans="1:6" s="760" customFormat="1" ht="12.75" customHeight="1">
      <c r="A21" s="808" t="s">
        <v>900</v>
      </c>
      <c r="B21" s="809" t="s">
        <v>901</v>
      </c>
      <c r="C21" s="810">
        <v>5</v>
      </c>
      <c r="D21" s="811">
        <v>1743970</v>
      </c>
      <c r="E21" s="812">
        <v>8719850</v>
      </c>
      <c r="F21" s="759"/>
    </row>
    <row r="22" spans="1:6" s="138" customFormat="1" ht="12.75" customHeight="1">
      <c r="A22" s="768" t="s">
        <v>876</v>
      </c>
      <c r="B22" s="769" t="s">
        <v>877</v>
      </c>
      <c r="C22" s="770">
        <v>19</v>
      </c>
      <c r="D22" s="771">
        <v>3878000</v>
      </c>
      <c r="E22" s="772">
        <v>73682000</v>
      </c>
      <c r="F22" s="646"/>
    </row>
    <row r="23" spans="1:6" s="138" customFormat="1" ht="12.75" customHeight="1">
      <c r="A23" s="754" t="s">
        <v>17</v>
      </c>
      <c r="B23" s="755" t="s">
        <v>878</v>
      </c>
      <c r="C23" s="773"/>
      <c r="D23" s="774"/>
      <c r="E23" s="775">
        <f>SUM(E18:E22)</f>
        <v>287872260</v>
      </c>
      <c r="F23" s="646"/>
    </row>
    <row r="24" spans="1:6" s="138" customFormat="1" ht="22.5">
      <c r="A24" s="764" t="s">
        <v>879</v>
      </c>
      <c r="B24" s="412" t="s">
        <v>880</v>
      </c>
      <c r="C24" s="414"/>
      <c r="D24" s="580"/>
      <c r="E24" s="751">
        <v>101332000</v>
      </c>
      <c r="F24" s="646"/>
    </row>
    <row r="25" spans="1:6" s="138" customFormat="1" ht="12.75">
      <c r="A25" s="764" t="s">
        <v>881</v>
      </c>
      <c r="B25" s="412" t="s">
        <v>882</v>
      </c>
      <c r="C25" s="414">
        <v>1.6</v>
      </c>
      <c r="D25" s="578">
        <v>5128940</v>
      </c>
      <c r="E25" s="751">
        <v>8206304</v>
      </c>
      <c r="F25" s="646"/>
    </row>
    <row r="26" spans="1:6" s="138" customFormat="1" ht="12.75">
      <c r="A26" s="761" t="s">
        <v>883</v>
      </c>
      <c r="B26" s="575" t="s">
        <v>902</v>
      </c>
      <c r="C26" s="776">
        <v>2</v>
      </c>
      <c r="D26" s="708">
        <v>6990700</v>
      </c>
      <c r="E26" s="763">
        <v>13981400</v>
      </c>
      <c r="F26" s="646"/>
    </row>
    <row r="27" spans="1:6" s="760" customFormat="1" ht="12.75" customHeight="1">
      <c r="A27" s="764" t="s">
        <v>884</v>
      </c>
      <c r="B27" s="412" t="s">
        <v>885</v>
      </c>
      <c r="C27" s="777">
        <v>3</v>
      </c>
      <c r="D27" s="603">
        <v>5453000</v>
      </c>
      <c r="E27" s="751">
        <v>16359000</v>
      </c>
      <c r="F27" s="759"/>
    </row>
    <row r="28" spans="1:6" s="767" customFormat="1" ht="12.75" customHeight="1">
      <c r="A28" s="752" t="s">
        <v>886</v>
      </c>
      <c r="B28" s="581" t="s">
        <v>798</v>
      </c>
      <c r="C28" s="584"/>
      <c r="D28" s="778"/>
      <c r="E28" s="753">
        <v>2185000</v>
      </c>
      <c r="F28" s="646"/>
    </row>
    <row r="29" spans="1:6" s="767" customFormat="1" ht="12.75" customHeight="1">
      <c r="A29" s="779" t="s">
        <v>19</v>
      </c>
      <c r="B29" s="780" t="s">
        <v>887</v>
      </c>
      <c r="C29" s="781"/>
      <c r="D29" s="782"/>
      <c r="E29" s="783">
        <f>SUM(E24:E28)</f>
        <v>142063704</v>
      </c>
      <c r="F29" s="646"/>
    </row>
    <row r="30" spans="1:6" s="767" customFormat="1" ht="12.75">
      <c r="A30" s="813" t="s">
        <v>903</v>
      </c>
      <c r="B30" s="784" t="s">
        <v>888</v>
      </c>
      <c r="C30" s="785">
        <v>14.2</v>
      </c>
      <c r="D30" s="786">
        <v>2700300</v>
      </c>
      <c r="E30" s="787">
        <v>38506278</v>
      </c>
      <c r="F30" s="646"/>
    </row>
    <row r="31" spans="1:6" s="760" customFormat="1" ht="12.75" customHeight="1">
      <c r="A31" s="764" t="s">
        <v>889</v>
      </c>
      <c r="B31" s="412" t="s">
        <v>890</v>
      </c>
      <c r="C31" s="414"/>
      <c r="D31" s="578"/>
      <c r="E31" s="751">
        <v>100889429</v>
      </c>
      <c r="F31" s="759"/>
    </row>
    <row r="32" spans="1:6" s="760" customFormat="1" ht="12.75" customHeight="1">
      <c r="A32" s="752" t="s">
        <v>891</v>
      </c>
      <c r="B32" s="581" t="s">
        <v>892</v>
      </c>
      <c r="C32" s="814">
        <v>22008</v>
      </c>
      <c r="D32" s="788">
        <v>542</v>
      </c>
      <c r="E32" s="753">
        <v>11928336</v>
      </c>
      <c r="F32" s="759"/>
    </row>
    <row r="33" spans="1:6" s="157" customFormat="1" ht="12.75" customHeight="1">
      <c r="A33" s="779" t="s">
        <v>21</v>
      </c>
      <c r="B33" s="780" t="s">
        <v>893</v>
      </c>
      <c r="C33" s="789"/>
      <c r="D33" s="782"/>
      <c r="E33" s="783">
        <f>SUM(E30:E32)</f>
        <v>151324043</v>
      </c>
      <c r="F33" s="647"/>
    </row>
    <row r="34" spans="1:5" ht="12.75" customHeight="1">
      <c r="A34" s="790" t="s">
        <v>23</v>
      </c>
      <c r="B34" s="791" t="s">
        <v>611</v>
      </c>
      <c r="C34" s="792">
        <v>7511</v>
      </c>
      <c r="D34" s="793">
        <v>2213</v>
      </c>
      <c r="E34" s="794">
        <v>16621843</v>
      </c>
    </row>
    <row r="35" spans="1:5" ht="12.75" customHeight="1">
      <c r="A35" s="790"/>
      <c r="B35" s="791"/>
      <c r="C35" s="792"/>
      <c r="D35" s="793"/>
      <c r="E35" s="794">
        <v>3353128</v>
      </c>
    </row>
    <row r="36" spans="1:5" ht="12.75" customHeight="1">
      <c r="A36" s="884"/>
      <c r="B36" s="885" t="s">
        <v>484</v>
      </c>
      <c r="C36" s="886"/>
      <c r="D36" s="887"/>
      <c r="E36" s="888">
        <f>SUM(E17+E23+E29+E33+E34+E35)</f>
        <v>817600022</v>
      </c>
    </row>
    <row r="37" ht="12.75" customHeight="1">
      <c r="C37" s="161"/>
    </row>
    <row r="38" spans="2:5" ht="12.75" customHeight="1">
      <c r="B38" s="372"/>
      <c r="C38" s="161"/>
      <c r="E38" s="161"/>
    </row>
    <row r="39" ht="12.75" customHeight="1">
      <c r="C39" s="161"/>
    </row>
    <row r="41" ht="12.75" customHeight="1">
      <c r="C41" s="161"/>
    </row>
  </sheetData>
  <sheetProtection selectLockedCells="1" selectUnlockedCells="1"/>
  <mergeCells count="2">
    <mergeCell ref="A1:B1"/>
    <mergeCell ref="A2:B2"/>
  </mergeCells>
  <printOptions horizontalCentered="1"/>
  <pageMargins left="0.7874015748031497" right="0.7874015748031497" top="1.0236220472440944" bottom="0.984251968503937" header="0.7874015748031497" footer="0.5118110236220472"/>
  <pageSetup fitToHeight="1" fitToWidth="1" horizontalDpi="300" verticalDpi="300" orientation="landscape" paperSize="9" scale="86" r:id="rId1"/>
  <headerFooter alignWithMargins="0">
    <oddHeader>&amp;R&amp;"Times New Roman CE,Félkövér dőlt"&amp;11 
5. számú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view="pageLayout" workbookViewId="0" topLeftCell="A1">
      <selection activeCell="F12" sqref="F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964" t="s">
        <v>954</v>
      </c>
      <c r="B1" s="964"/>
      <c r="C1" s="964"/>
      <c r="D1" s="964"/>
    </row>
    <row r="2" spans="1:4" ht="17.25" customHeight="1">
      <c r="A2" s="373"/>
      <c r="B2" s="373"/>
      <c r="C2" s="373"/>
      <c r="D2" s="373"/>
    </row>
    <row r="3" spans="1:4" ht="12.75">
      <c r="A3" s="374"/>
      <c r="B3" s="374"/>
      <c r="C3" s="965" t="s">
        <v>795</v>
      </c>
      <c r="D3" s="965"/>
    </row>
    <row r="4" spans="1:4" ht="42.75" customHeight="1">
      <c r="A4" s="375" t="s">
        <v>11</v>
      </c>
      <c r="B4" s="376" t="s">
        <v>485</v>
      </c>
      <c r="C4" s="376" t="s">
        <v>486</v>
      </c>
      <c r="D4" s="377" t="s">
        <v>487</v>
      </c>
    </row>
    <row r="5" spans="1:4" ht="15.75" customHeight="1">
      <c r="A5" s="378" t="s">
        <v>13</v>
      </c>
      <c r="B5" s="379" t="s">
        <v>488</v>
      </c>
      <c r="C5" s="379" t="s">
        <v>489</v>
      </c>
      <c r="D5" s="380">
        <v>3000000</v>
      </c>
    </row>
    <row r="6" spans="1:4" ht="15.75" customHeight="1">
      <c r="A6" s="381" t="s">
        <v>27</v>
      </c>
      <c r="B6" s="382" t="s">
        <v>490</v>
      </c>
      <c r="C6" s="382" t="s">
        <v>489</v>
      </c>
      <c r="D6" s="383">
        <v>3500000</v>
      </c>
    </row>
    <row r="7" spans="1:4" ht="15.75" customHeight="1">
      <c r="A7" s="381" t="s">
        <v>41</v>
      </c>
      <c r="B7" s="382" t="s">
        <v>838</v>
      </c>
      <c r="C7" s="382" t="s">
        <v>491</v>
      </c>
      <c r="D7" s="383">
        <v>1000000</v>
      </c>
    </row>
    <row r="8" spans="1:4" ht="15.75" customHeight="1">
      <c r="A8" s="381" t="s">
        <v>224</v>
      </c>
      <c r="B8" s="527" t="s">
        <v>614</v>
      </c>
      <c r="C8" s="851" t="s">
        <v>930</v>
      </c>
      <c r="D8" s="384">
        <v>300000</v>
      </c>
    </row>
    <row r="9" spans="1:4" ht="15.75" customHeight="1">
      <c r="A9" s="381" t="s">
        <v>69</v>
      </c>
      <c r="B9" s="382" t="s">
        <v>836</v>
      </c>
      <c r="C9" s="382" t="s">
        <v>837</v>
      </c>
      <c r="D9" s="383">
        <v>150000</v>
      </c>
    </row>
    <row r="10" spans="1:4" ht="15.75" customHeight="1">
      <c r="A10" s="381" t="s">
        <v>91</v>
      </c>
      <c r="B10" s="382"/>
      <c r="C10" s="382"/>
      <c r="D10" s="383"/>
    </row>
    <row r="11" spans="1:4" ht="15.75" customHeight="1">
      <c r="A11" s="381" t="s">
        <v>235</v>
      </c>
      <c r="B11" s="382"/>
      <c r="C11" s="382"/>
      <c r="D11" s="383"/>
    </row>
    <row r="12" spans="1:4" ht="15.75" customHeight="1">
      <c r="A12" s="381" t="s">
        <v>113</v>
      </c>
      <c r="B12" s="382"/>
      <c r="C12" s="382"/>
      <c r="D12" s="383"/>
    </row>
    <row r="13" spans="1:4" ht="15.75" customHeight="1">
      <c r="A13" s="381" t="s">
        <v>123</v>
      </c>
      <c r="B13" s="382"/>
      <c r="C13" s="382"/>
      <c r="D13" s="383"/>
    </row>
    <row r="14" spans="1:4" ht="15.75" customHeight="1">
      <c r="A14" s="381" t="s">
        <v>247</v>
      </c>
      <c r="B14" s="382"/>
      <c r="C14" s="382"/>
      <c r="D14" s="383"/>
    </row>
    <row r="15" spans="1:4" ht="15.75" customHeight="1">
      <c r="A15" s="381" t="s">
        <v>266</v>
      </c>
      <c r="B15" s="382"/>
      <c r="C15" s="382"/>
      <c r="D15" s="383"/>
    </row>
    <row r="16" spans="1:4" ht="15.75" customHeight="1">
      <c r="A16" s="381" t="s">
        <v>267</v>
      </c>
      <c r="B16" s="382"/>
      <c r="C16" s="382"/>
      <c r="D16" s="383"/>
    </row>
    <row r="17" spans="1:4" ht="15.75" customHeight="1">
      <c r="A17" s="381" t="s">
        <v>268</v>
      </c>
      <c r="B17" s="382"/>
      <c r="C17" s="382"/>
      <c r="D17" s="383"/>
    </row>
    <row r="18" spans="1:4" ht="15.75" customHeight="1">
      <c r="A18" s="381" t="s">
        <v>269</v>
      </c>
      <c r="B18" s="382"/>
      <c r="C18" s="382"/>
      <c r="D18" s="383"/>
    </row>
    <row r="19" spans="1:4" ht="15.75" customHeight="1">
      <c r="A19" s="381" t="s">
        <v>271</v>
      </c>
      <c r="B19" s="382"/>
      <c r="C19" s="382"/>
      <c r="D19" s="383"/>
    </row>
    <row r="20" spans="1:4" ht="15.75" customHeight="1">
      <c r="A20" s="381" t="s">
        <v>273</v>
      </c>
      <c r="B20" s="382"/>
      <c r="C20" s="382"/>
      <c r="D20" s="383"/>
    </row>
    <row r="21" spans="1:4" ht="15.75" customHeight="1">
      <c r="A21" s="381" t="s">
        <v>275</v>
      </c>
      <c r="B21" s="382"/>
      <c r="C21" s="382"/>
      <c r="D21" s="383"/>
    </row>
    <row r="22" spans="1:4" ht="15.75" customHeight="1">
      <c r="A22" s="381" t="s">
        <v>277</v>
      </c>
      <c r="B22" s="382"/>
      <c r="C22" s="382"/>
      <c r="D22" s="383"/>
    </row>
    <row r="23" spans="1:4" ht="15.75" customHeight="1">
      <c r="A23" s="381" t="s">
        <v>279</v>
      </c>
      <c r="B23" s="382"/>
      <c r="C23" s="382"/>
      <c r="D23" s="383"/>
    </row>
    <row r="24" spans="1:4" ht="15.75" customHeight="1">
      <c r="A24" s="381" t="s">
        <v>281</v>
      </c>
      <c r="B24" s="382"/>
      <c r="C24" s="382"/>
      <c r="D24" s="383"/>
    </row>
    <row r="25" spans="1:4" ht="15.75" customHeight="1">
      <c r="A25" s="381" t="s">
        <v>283</v>
      </c>
      <c r="B25" s="382"/>
      <c r="C25" s="382"/>
      <c r="D25" s="383"/>
    </row>
    <row r="26" spans="1:4" ht="15.75" customHeight="1">
      <c r="A26" s="381" t="s">
        <v>284</v>
      </c>
      <c r="B26" s="382"/>
      <c r="C26" s="382"/>
      <c r="D26" s="383"/>
    </row>
    <row r="27" spans="1:4" ht="15.75" customHeight="1">
      <c r="A27" s="381" t="s">
        <v>285</v>
      </c>
      <c r="B27" s="382"/>
      <c r="C27" s="382"/>
      <c r="D27" s="383"/>
    </row>
    <row r="28" spans="1:4" ht="15.75" customHeight="1">
      <c r="A28" s="381" t="s">
        <v>286</v>
      </c>
      <c r="B28" s="382"/>
      <c r="C28" s="382"/>
      <c r="D28" s="383"/>
    </row>
    <row r="29" spans="1:4" ht="15.75" customHeight="1">
      <c r="A29" s="381" t="s">
        <v>289</v>
      </c>
      <c r="B29" s="382"/>
      <c r="C29" s="382"/>
      <c r="D29" s="383"/>
    </row>
    <row r="30" spans="1:4" ht="15.75" customHeight="1">
      <c r="A30" s="381" t="s">
        <v>315</v>
      </c>
      <c r="B30" s="382"/>
      <c r="C30" s="382"/>
      <c r="D30" s="383"/>
    </row>
    <row r="31" spans="1:4" ht="15.75" customHeight="1">
      <c r="A31" s="381" t="s">
        <v>318</v>
      </c>
      <c r="B31" s="382"/>
      <c r="C31" s="382"/>
      <c r="D31" s="383"/>
    </row>
    <row r="32" spans="1:4" ht="15.75" customHeight="1">
      <c r="A32" s="381" t="s">
        <v>319</v>
      </c>
      <c r="B32" s="382"/>
      <c r="C32" s="382"/>
      <c r="D32" s="383"/>
    </row>
    <row r="33" spans="1:4" ht="15.75" customHeight="1">
      <c r="A33" s="381" t="s">
        <v>492</v>
      </c>
      <c r="B33" s="382"/>
      <c r="C33" s="382"/>
      <c r="D33" s="384"/>
    </row>
    <row r="34" spans="1:4" ht="15.75" customHeight="1">
      <c r="A34" s="381" t="s">
        <v>493</v>
      </c>
      <c r="B34" s="382"/>
      <c r="C34" s="382"/>
      <c r="D34" s="384"/>
    </row>
    <row r="35" spans="1:4" ht="15.75" customHeight="1">
      <c r="A35" s="381" t="s">
        <v>494</v>
      </c>
      <c r="B35" s="382"/>
      <c r="C35" s="382"/>
      <c r="D35" s="384"/>
    </row>
    <row r="36" spans="1:4" ht="15.75" customHeight="1">
      <c r="A36" s="381" t="s">
        <v>495</v>
      </c>
      <c r="B36" s="385"/>
      <c r="C36" s="385"/>
      <c r="D36" s="386"/>
    </row>
    <row r="37" spans="1:4" ht="15.75" customHeight="1">
      <c r="A37" s="966" t="s">
        <v>358</v>
      </c>
      <c r="B37" s="966"/>
      <c r="C37" s="387"/>
      <c r="D37" s="388">
        <f>SUM(D5:D36)</f>
        <v>7950000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0" operator="equal" stopIfTrue="1">
      <formula>0</formula>
    </cfRule>
  </conditionalFormatting>
  <printOptions horizontalCentered="1"/>
  <pageMargins left="0.7874015748031497" right="0.7874015748031497" top="1.3385826771653544" bottom="0.7874015748031497" header="0.7874015748031497" footer="0.5118110236220472"/>
  <pageSetup horizontalDpi="300" verticalDpi="300" orientation="portrait" paperSize="9" scale="94" r:id="rId1"/>
  <headerFooter alignWithMargins="0">
    <oddHeader>&amp;C&amp;"Times New Roman CE,Félkövér"&amp;12Létavértes Városi önkormányzat 2023. évi költségvetés&amp;R&amp;"Times New Roman CE,Félkövér dőlt"&amp;11 
6. számú tájékoztató tábla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2"/>
  <sheetViews>
    <sheetView view="pageLayout" zoomScaleNormal="75" workbookViewId="0" topLeftCell="B1">
      <selection activeCell="B4" sqref="B4:O4"/>
    </sheetView>
  </sheetViews>
  <sheetFormatPr defaultColWidth="9.00390625" defaultRowHeight="12.75"/>
  <cols>
    <col min="1" max="1" width="4.875" style="334" customWidth="1"/>
    <col min="2" max="2" width="29.875" style="335" customWidth="1"/>
    <col min="3" max="5" width="11.125" style="335" bestFit="1" customWidth="1"/>
    <col min="6" max="6" width="12.375" style="335" customWidth="1"/>
    <col min="7" max="9" width="12.625" style="335" bestFit="1" customWidth="1"/>
    <col min="10" max="10" width="12.50390625" style="335" customWidth="1"/>
    <col min="11" max="14" width="12.625" style="335" bestFit="1" customWidth="1"/>
    <col min="15" max="15" width="12.625" style="334" customWidth="1"/>
    <col min="16" max="16" width="9.375" style="335" customWidth="1"/>
    <col min="17" max="17" width="11.875" style="335" bestFit="1" customWidth="1"/>
    <col min="18" max="16384" width="9.375" style="335" customWidth="1"/>
  </cols>
  <sheetData>
    <row r="1" spans="1:15" ht="31.5" customHeight="1">
      <c r="A1" s="967" t="s">
        <v>965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</row>
    <row r="2" ht="15.75">
      <c r="O2" s="336" t="s">
        <v>789</v>
      </c>
    </row>
    <row r="3" spans="1:15" s="334" customFormat="1" ht="25.5" customHeight="1">
      <c r="A3" s="389" t="s">
        <v>321</v>
      </c>
      <c r="B3" s="390" t="s">
        <v>257</v>
      </c>
      <c r="C3" s="390" t="s">
        <v>461</v>
      </c>
      <c r="D3" s="390" t="s">
        <v>462</v>
      </c>
      <c r="E3" s="390" t="s">
        <v>463</v>
      </c>
      <c r="F3" s="390" t="s">
        <v>464</v>
      </c>
      <c r="G3" s="390" t="s">
        <v>465</v>
      </c>
      <c r="H3" s="390" t="s">
        <v>466</v>
      </c>
      <c r="I3" s="390" t="s">
        <v>467</v>
      </c>
      <c r="J3" s="390" t="s">
        <v>468</v>
      </c>
      <c r="K3" s="390" t="s">
        <v>469</v>
      </c>
      <c r="L3" s="390" t="s">
        <v>470</v>
      </c>
      <c r="M3" s="390" t="s">
        <v>471</v>
      </c>
      <c r="N3" s="390" t="s">
        <v>472</v>
      </c>
      <c r="O3" s="391" t="s">
        <v>358</v>
      </c>
    </row>
    <row r="4" spans="1:15" s="341" customFormat="1" ht="15" customHeight="1" thickBot="1">
      <c r="A4" s="392"/>
      <c r="B4" s="968" t="s">
        <v>255</v>
      </c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</row>
    <row r="5" spans="1:17" s="341" customFormat="1" ht="16.5" thickBot="1">
      <c r="A5" s="392" t="s">
        <v>13</v>
      </c>
      <c r="B5" s="733" t="s">
        <v>496</v>
      </c>
      <c r="C5" s="734">
        <v>518350704</v>
      </c>
      <c r="D5" s="735">
        <f aca="true" t="shared" si="0" ref="D5:N5">SUM(C30)</f>
        <v>431967523</v>
      </c>
      <c r="E5" s="735">
        <f t="shared" si="0"/>
        <v>370584347</v>
      </c>
      <c r="F5" s="735">
        <f t="shared" si="0"/>
        <v>319201171</v>
      </c>
      <c r="G5" s="735">
        <f t="shared" si="0"/>
        <v>786168699</v>
      </c>
      <c r="H5" s="735">
        <f t="shared" si="0"/>
        <v>761847371</v>
      </c>
      <c r="I5" s="735">
        <f t="shared" si="0"/>
        <v>710464195</v>
      </c>
      <c r="J5" s="735">
        <f t="shared" si="0"/>
        <v>659081019</v>
      </c>
      <c r="K5" s="735">
        <f t="shared" si="0"/>
        <v>607697843</v>
      </c>
      <c r="L5" s="735">
        <f t="shared" si="0"/>
        <v>610438364</v>
      </c>
      <c r="M5" s="735">
        <f t="shared" si="0"/>
        <v>559055188</v>
      </c>
      <c r="N5" s="735">
        <f t="shared" si="0"/>
        <v>507672012</v>
      </c>
      <c r="O5" s="736" t="s">
        <v>497</v>
      </c>
      <c r="Q5" s="531"/>
    </row>
    <row r="6" spans="1:15" s="341" customFormat="1" ht="22.5">
      <c r="A6" s="396" t="s">
        <v>27</v>
      </c>
      <c r="B6" s="722" t="s">
        <v>258</v>
      </c>
      <c r="C6" s="421">
        <v>68133337</v>
      </c>
      <c r="D6" s="421">
        <v>68133335</v>
      </c>
      <c r="E6" s="421">
        <v>68133335</v>
      </c>
      <c r="F6" s="421">
        <v>68133335</v>
      </c>
      <c r="G6" s="421">
        <v>68133335</v>
      </c>
      <c r="H6" s="421">
        <v>68133335</v>
      </c>
      <c r="I6" s="421">
        <v>68133335</v>
      </c>
      <c r="J6" s="421">
        <v>68133335</v>
      </c>
      <c r="K6" s="421">
        <v>68133335</v>
      </c>
      <c r="L6" s="421">
        <v>68133335</v>
      </c>
      <c r="M6" s="421">
        <v>68133335</v>
      </c>
      <c r="N6" s="421">
        <v>68133335</v>
      </c>
      <c r="O6" s="725">
        <f aca="true" t="shared" si="1" ref="O6:O14">SUM(C6:N6)</f>
        <v>817600022</v>
      </c>
    </row>
    <row r="7" spans="1:15" s="349" customFormat="1" ht="22.5">
      <c r="A7" s="393" t="s">
        <v>41</v>
      </c>
      <c r="B7" s="721" t="s">
        <v>473</v>
      </c>
      <c r="C7" s="347">
        <v>15164098</v>
      </c>
      <c r="D7" s="347">
        <v>15164098</v>
      </c>
      <c r="E7" s="347">
        <v>15164098</v>
      </c>
      <c r="F7" s="347">
        <v>15164098</v>
      </c>
      <c r="G7" s="347">
        <v>15164098</v>
      </c>
      <c r="H7" s="347">
        <v>15164098</v>
      </c>
      <c r="I7" s="347">
        <v>15164098</v>
      </c>
      <c r="J7" s="347">
        <v>15164098</v>
      </c>
      <c r="K7" s="347">
        <v>15164098</v>
      </c>
      <c r="L7" s="347">
        <v>15164098</v>
      </c>
      <c r="M7" s="347">
        <v>15164098</v>
      </c>
      <c r="N7" s="347">
        <v>15164100</v>
      </c>
      <c r="O7" s="724">
        <f t="shared" si="1"/>
        <v>181969178</v>
      </c>
    </row>
    <row r="8" spans="1:15" s="349" customFormat="1" ht="27" customHeight="1">
      <c r="A8" s="393" t="s">
        <v>224</v>
      </c>
      <c r="B8" s="722" t="s">
        <v>474</v>
      </c>
      <c r="C8" s="351">
        <v>70209765</v>
      </c>
      <c r="D8" s="351">
        <v>70209765</v>
      </c>
      <c r="E8" s="351">
        <v>70209765</v>
      </c>
      <c r="F8" s="351">
        <v>70209765</v>
      </c>
      <c r="G8" s="351">
        <v>70209765</v>
      </c>
      <c r="H8" s="351">
        <v>70209765</v>
      </c>
      <c r="I8" s="351">
        <v>70209765</v>
      </c>
      <c r="J8" s="351">
        <v>70209765</v>
      </c>
      <c r="K8" s="351">
        <v>70209765</v>
      </c>
      <c r="L8" s="351">
        <v>70209765</v>
      </c>
      <c r="M8" s="351">
        <v>70209765</v>
      </c>
      <c r="N8" s="351">
        <v>70209770</v>
      </c>
      <c r="O8" s="725">
        <f t="shared" si="1"/>
        <v>842517185</v>
      </c>
    </row>
    <row r="9" spans="1:15" s="349" customFormat="1" ht="13.5" customHeight="1">
      <c r="A9" s="393" t="s">
        <v>69</v>
      </c>
      <c r="B9" s="723" t="s">
        <v>262</v>
      </c>
      <c r="C9" s="347">
        <v>13733337</v>
      </c>
      <c r="D9" s="347">
        <v>13733333</v>
      </c>
      <c r="E9" s="347">
        <v>13733333</v>
      </c>
      <c r="F9" s="347">
        <v>13733333</v>
      </c>
      <c r="G9" s="347">
        <v>13733333</v>
      </c>
      <c r="H9" s="347">
        <v>13733333</v>
      </c>
      <c r="I9" s="347">
        <v>13733333</v>
      </c>
      <c r="J9" s="347">
        <v>13733333</v>
      </c>
      <c r="K9" s="347">
        <v>13733333</v>
      </c>
      <c r="L9" s="347">
        <v>13733333</v>
      </c>
      <c r="M9" s="347">
        <v>13733333</v>
      </c>
      <c r="N9" s="347">
        <v>13733333</v>
      </c>
      <c r="O9" s="724">
        <f t="shared" si="1"/>
        <v>164800000</v>
      </c>
    </row>
    <row r="10" spans="1:15" s="349" customFormat="1" ht="13.5" customHeight="1">
      <c r="A10" s="393" t="s">
        <v>91</v>
      </c>
      <c r="B10" s="723" t="s">
        <v>263</v>
      </c>
      <c r="C10" s="347">
        <v>16450142</v>
      </c>
      <c r="D10" s="347">
        <v>16450142</v>
      </c>
      <c r="E10" s="347">
        <v>16450142</v>
      </c>
      <c r="F10" s="347">
        <v>16450142</v>
      </c>
      <c r="G10" s="347">
        <v>16450142</v>
      </c>
      <c r="H10" s="347">
        <v>16450142</v>
      </c>
      <c r="I10" s="347">
        <v>16450142</v>
      </c>
      <c r="J10" s="347">
        <v>16450142</v>
      </c>
      <c r="K10" s="347">
        <v>16450142</v>
      </c>
      <c r="L10" s="347">
        <v>16450142</v>
      </c>
      <c r="M10" s="347">
        <v>16450142</v>
      </c>
      <c r="N10" s="347">
        <v>16450142</v>
      </c>
      <c r="O10" s="724">
        <f t="shared" si="1"/>
        <v>197401704</v>
      </c>
    </row>
    <row r="11" spans="1:15" s="349" customFormat="1" ht="13.5" customHeight="1">
      <c r="A11" s="393" t="s">
        <v>235</v>
      </c>
      <c r="B11" s="723" t="s">
        <v>294</v>
      </c>
      <c r="C11" s="347"/>
      <c r="D11" s="347"/>
      <c r="E11" s="347"/>
      <c r="F11" s="347"/>
      <c r="G11" s="347">
        <v>27061848</v>
      </c>
      <c r="H11" s="347"/>
      <c r="I11" s="347"/>
      <c r="J11" s="347"/>
      <c r="K11" s="347">
        <v>54123697</v>
      </c>
      <c r="L11" s="347"/>
      <c r="M11" s="347"/>
      <c r="N11" s="347">
        <v>27061849</v>
      </c>
      <c r="O11" s="724">
        <f t="shared" si="1"/>
        <v>108247394</v>
      </c>
    </row>
    <row r="12" spans="1:15" s="349" customFormat="1" ht="15.75">
      <c r="A12" s="393" t="s">
        <v>113</v>
      </c>
      <c r="B12" s="723" t="s">
        <v>264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724">
        <f t="shared" si="1"/>
        <v>0</v>
      </c>
    </row>
    <row r="13" spans="1:15" s="349" customFormat="1" ht="27" customHeight="1">
      <c r="A13" s="393" t="s">
        <v>123</v>
      </c>
      <c r="B13" s="721" t="s">
        <v>387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724">
        <f t="shared" si="1"/>
        <v>0</v>
      </c>
    </row>
    <row r="14" spans="1:15" s="349" customFormat="1" ht="13.5" customHeight="1" thickBot="1">
      <c r="A14" s="393" t="s">
        <v>247</v>
      </c>
      <c r="B14" s="723" t="s">
        <v>475</v>
      </c>
      <c r="C14" s="347"/>
      <c r="D14" s="347"/>
      <c r="E14" s="347"/>
      <c r="F14" s="347">
        <v>518350704</v>
      </c>
      <c r="G14" s="347"/>
      <c r="H14" s="347"/>
      <c r="I14" s="347"/>
      <c r="J14" s="347"/>
      <c r="K14" s="347"/>
      <c r="L14" s="347"/>
      <c r="M14" s="347"/>
      <c r="N14" s="347">
        <v>35000000</v>
      </c>
      <c r="O14" s="724">
        <f t="shared" si="1"/>
        <v>553350704</v>
      </c>
    </row>
    <row r="15" spans="1:15" s="341" customFormat="1" ht="15.75" customHeight="1" thickBot="1">
      <c r="A15" s="392" t="s">
        <v>266</v>
      </c>
      <c r="B15" s="394" t="s">
        <v>476</v>
      </c>
      <c r="C15" s="726">
        <f aca="true" t="shared" si="2" ref="C15:N15">SUM(C5:C14)</f>
        <v>702041383</v>
      </c>
      <c r="D15" s="726">
        <f t="shared" si="2"/>
        <v>615658196</v>
      </c>
      <c r="E15" s="726">
        <f t="shared" si="2"/>
        <v>554275020</v>
      </c>
      <c r="F15" s="726">
        <f t="shared" si="2"/>
        <v>1021242548</v>
      </c>
      <c r="G15" s="726">
        <f t="shared" si="2"/>
        <v>996921220</v>
      </c>
      <c r="H15" s="726">
        <f t="shared" si="2"/>
        <v>945538044</v>
      </c>
      <c r="I15" s="726">
        <f t="shared" si="2"/>
        <v>894154868</v>
      </c>
      <c r="J15" s="726">
        <f t="shared" si="2"/>
        <v>842771692</v>
      </c>
      <c r="K15" s="726">
        <f t="shared" si="2"/>
        <v>845512213</v>
      </c>
      <c r="L15" s="726">
        <f t="shared" si="2"/>
        <v>794129037</v>
      </c>
      <c r="M15" s="726">
        <f t="shared" si="2"/>
        <v>742745861</v>
      </c>
      <c r="N15" s="726">
        <f t="shared" si="2"/>
        <v>753424541</v>
      </c>
      <c r="O15" s="395">
        <f>SUM(O6:O14)</f>
        <v>2865886187</v>
      </c>
    </row>
    <row r="16" spans="1:15" s="341" customFormat="1" ht="15.75" customHeight="1">
      <c r="A16" s="727"/>
      <c r="B16" s="728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</row>
    <row r="17" spans="1:15" s="341" customFormat="1" ht="15.75" customHeight="1">
      <c r="A17" s="730"/>
      <c r="B17" s="731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</row>
    <row r="18" spans="1:15" s="341" customFormat="1" ht="15" customHeight="1">
      <c r="A18" s="730"/>
      <c r="B18" s="969" t="s">
        <v>256</v>
      </c>
      <c r="C18" s="96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</row>
    <row r="19" spans="1:15" s="349" customFormat="1" ht="13.5" customHeight="1">
      <c r="A19" s="393" t="s">
        <v>267</v>
      </c>
      <c r="B19" s="846" t="s">
        <v>259</v>
      </c>
      <c r="C19" s="351">
        <v>68612174</v>
      </c>
      <c r="D19" s="351">
        <v>68612174</v>
      </c>
      <c r="E19" s="351">
        <v>68612174</v>
      </c>
      <c r="F19" s="351">
        <v>68612174</v>
      </c>
      <c r="G19" s="351">
        <v>68612174</v>
      </c>
      <c r="H19" s="351">
        <v>68612174</v>
      </c>
      <c r="I19" s="351">
        <v>68612174</v>
      </c>
      <c r="J19" s="351">
        <v>68612174</v>
      </c>
      <c r="K19" s="351">
        <v>68612174</v>
      </c>
      <c r="L19" s="351">
        <v>68612174</v>
      </c>
      <c r="M19" s="351">
        <v>68612174</v>
      </c>
      <c r="N19" s="351">
        <v>68612174</v>
      </c>
      <c r="O19" s="725">
        <f aca="true" t="shared" si="3" ref="O19:O29">SUM(C19:N19)</f>
        <v>823346088</v>
      </c>
    </row>
    <row r="20" spans="1:15" s="349" customFormat="1" ht="22.5" customHeight="1">
      <c r="A20" s="393" t="s">
        <v>268</v>
      </c>
      <c r="B20" s="721" t="s">
        <v>178</v>
      </c>
      <c r="C20" s="347">
        <v>10239244</v>
      </c>
      <c r="D20" s="347">
        <v>10239244</v>
      </c>
      <c r="E20" s="347">
        <v>10239244</v>
      </c>
      <c r="F20" s="347">
        <v>10239244</v>
      </c>
      <c r="G20" s="347">
        <v>10239244</v>
      </c>
      <c r="H20" s="347">
        <v>10239244</v>
      </c>
      <c r="I20" s="347">
        <v>10239244</v>
      </c>
      <c r="J20" s="347">
        <v>10239244</v>
      </c>
      <c r="K20" s="347">
        <v>10239244</v>
      </c>
      <c r="L20" s="347">
        <v>10239244</v>
      </c>
      <c r="M20" s="347">
        <v>10239244</v>
      </c>
      <c r="N20" s="347">
        <v>10239242</v>
      </c>
      <c r="O20" s="724">
        <f t="shared" si="3"/>
        <v>122870926</v>
      </c>
    </row>
    <row r="21" spans="1:15" s="349" customFormat="1" ht="13.5" customHeight="1">
      <c r="A21" s="393" t="s">
        <v>269</v>
      </c>
      <c r="B21" s="723" t="s">
        <v>498</v>
      </c>
      <c r="C21" s="347">
        <v>43723642</v>
      </c>
      <c r="D21" s="347">
        <v>43723638</v>
      </c>
      <c r="E21" s="347">
        <v>43723638</v>
      </c>
      <c r="F21" s="347">
        <v>43723638</v>
      </c>
      <c r="G21" s="347">
        <v>43723638</v>
      </c>
      <c r="H21" s="347">
        <v>43723638</v>
      </c>
      <c r="I21" s="347">
        <v>43723638</v>
      </c>
      <c r="J21" s="347">
        <v>43723638</v>
      </c>
      <c r="K21" s="347">
        <v>43723638</v>
      </c>
      <c r="L21" s="347">
        <v>43723638</v>
      </c>
      <c r="M21" s="347">
        <v>43723638</v>
      </c>
      <c r="N21" s="347">
        <v>43723638</v>
      </c>
      <c r="O21" s="724">
        <f t="shared" si="3"/>
        <v>524683660</v>
      </c>
    </row>
    <row r="22" spans="1:15" s="349" customFormat="1" ht="13.5" customHeight="1">
      <c r="A22" s="393" t="s">
        <v>271</v>
      </c>
      <c r="B22" s="723" t="s">
        <v>499</v>
      </c>
      <c r="C22" s="347">
        <v>5459929</v>
      </c>
      <c r="D22" s="347">
        <v>5459929</v>
      </c>
      <c r="E22" s="347">
        <v>5459929</v>
      </c>
      <c r="F22" s="347">
        <v>5459929</v>
      </c>
      <c r="G22" s="347">
        <v>5459929</v>
      </c>
      <c r="H22" s="347">
        <v>5459929</v>
      </c>
      <c r="I22" s="347">
        <v>5459929</v>
      </c>
      <c r="J22" s="347">
        <v>5459929</v>
      </c>
      <c r="K22" s="347">
        <v>5459929</v>
      </c>
      <c r="L22" s="347">
        <v>5459929</v>
      </c>
      <c r="M22" s="347">
        <v>5459929</v>
      </c>
      <c r="N22" s="347">
        <v>5459924</v>
      </c>
      <c r="O22" s="724">
        <f t="shared" si="3"/>
        <v>65519143</v>
      </c>
    </row>
    <row r="23" spans="1:15" s="349" customFormat="1" ht="13.5" customHeight="1">
      <c r="A23" s="393" t="s">
        <v>273</v>
      </c>
      <c r="B23" s="723" t="s">
        <v>182</v>
      </c>
      <c r="C23" s="347">
        <v>1194341</v>
      </c>
      <c r="D23" s="347">
        <v>1194341</v>
      </c>
      <c r="E23" s="347">
        <v>1194341</v>
      </c>
      <c r="F23" s="347">
        <v>1194341</v>
      </c>
      <c r="G23" s="347">
        <v>1194341</v>
      </c>
      <c r="H23" s="347">
        <v>1194341</v>
      </c>
      <c r="I23" s="347">
        <v>1194341</v>
      </c>
      <c r="J23" s="347">
        <v>1194341</v>
      </c>
      <c r="K23" s="347">
        <v>1194341</v>
      </c>
      <c r="L23" s="347">
        <v>1194341</v>
      </c>
      <c r="M23" s="347">
        <v>1194341</v>
      </c>
      <c r="N23" s="347">
        <v>1194336</v>
      </c>
      <c r="O23" s="724">
        <f t="shared" si="3"/>
        <v>14332087</v>
      </c>
    </row>
    <row r="24" spans="1:15" s="349" customFormat="1" ht="13.5" customHeight="1">
      <c r="A24" s="393" t="s">
        <v>275</v>
      </c>
      <c r="B24" s="723" t="s">
        <v>265</v>
      </c>
      <c r="C24" s="347"/>
      <c r="D24" s="347">
        <v>10000000</v>
      </c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724">
        <f t="shared" si="3"/>
        <v>10000000</v>
      </c>
    </row>
    <row r="25" spans="1:15" s="349" customFormat="1" ht="13.5" customHeight="1">
      <c r="A25" s="393" t="s">
        <v>277</v>
      </c>
      <c r="B25" s="723" t="s">
        <v>203</v>
      </c>
      <c r="C25" s="347">
        <v>70301974</v>
      </c>
      <c r="D25" s="347">
        <v>70301971</v>
      </c>
      <c r="E25" s="347">
        <v>70301971</v>
      </c>
      <c r="F25" s="347">
        <v>70301971</v>
      </c>
      <c r="G25" s="347">
        <v>70301971</v>
      </c>
      <c r="H25" s="347">
        <v>70301971</v>
      </c>
      <c r="I25" s="347">
        <v>70301971</v>
      </c>
      <c r="J25" s="347">
        <v>70301971</v>
      </c>
      <c r="K25" s="347">
        <v>70301971</v>
      </c>
      <c r="L25" s="347">
        <v>70301971</v>
      </c>
      <c r="M25" s="347">
        <v>70301971</v>
      </c>
      <c r="N25" s="347">
        <v>70301971</v>
      </c>
      <c r="O25" s="724">
        <f t="shared" si="3"/>
        <v>843623655</v>
      </c>
    </row>
    <row r="26" spans="1:15" s="349" customFormat="1" ht="15.75">
      <c r="A26" s="393" t="s">
        <v>279</v>
      </c>
      <c r="B26" s="721" t="s">
        <v>205</v>
      </c>
      <c r="C26" s="347">
        <v>35542556</v>
      </c>
      <c r="D26" s="347">
        <v>35542552</v>
      </c>
      <c r="E26" s="347">
        <v>35542552</v>
      </c>
      <c r="F26" s="347">
        <v>35542552</v>
      </c>
      <c r="G26" s="347">
        <v>35542552</v>
      </c>
      <c r="H26" s="347">
        <v>35542552</v>
      </c>
      <c r="I26" s="347">
        <v>35542552</v>
      </c>
      <c r="J26" s="347">
        <v>35542552</v>
      </c>
      <c r="K26" s="347">
        <v>35542552</v>
      </c>
      <c r="L26" s="347">
        <v>35542552</v>
      </c>
      <c r="M26" s="347">
        <v>35542552</v>
      </c>
      <c r="N26" s="347">
        <v>35542552</v>
      </c>
      <c r="O26" s="724">
        <f t="shared" si="3"/>
        <v>426510628</v>
      </c>
    </row>
    <row r="27" spans="1:15" s="349" customFormat="1" ht="13.5" customHeight="1">
      <c r="A27" s="393" t="s">
        <v>281</v>
      </c>
      <c r="B27" s="723" t="s">
        <v>207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724">
        <f t="shared" si="3"/>
        <v>0</v>
      </c>
    </row>
    <row r="28" spans="1:15" s="349" customFormat="1" ht="13.5" customHeight="1" thickBot="1">
      <c r="A28" s="393" t="s">
        <v>283</v>
      </c>
      <c r="B28" s="723" t="s">
        <v>478</v>
      </c>
      <c r="C28" s="347">
        <v>35000000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724">
        <f t="shared" si="3"/>
        <v>35000000</v>
      </c>
    </row>
    <row r="29" spans="1:15" s="341" customFormat="1" ht="15.75" customHeight="1" thickBot="1">
      <c r="A29" s="397" t="s">
        <v>283</v>
      </c>
      <c r="B29" s="847" t="s">
        <v>479</v>
      </c>
      <c r="C29" s="850">
        <f aca="true" t="shared" si="4" ref="C29:N29">SUM(C19:C28)</f>
        <v>270073860</v>
      </c>
      <c r="D29" s="850">
        <f t="shared" si="4"/>
        <v>245073849</v>
      </c>
      <c r="E29" s="850">
        <f t="shared" si="4"/>
        <v>235073849</v>
      </c>
      <c r="F29" s="850">
        <f t="shared" si="4"/>
        <v>235073849</v>
      </c>
      <c r="G29" s="850">
        <f t="shared" si="4"/>
        <v>235073849</v>
      </c>
      <c r="H29" s="850">
        <f t="shared" si="4"/>
        <v>235073849</v>
      </c>
      <c r="I29" s="850">
        <f t="shared" si="4"/>
        <v>235073849</v>
      </c>
      <c r="J29" s="850">
        <f t="shared" si="4"/>
        <v>235073849</v>
      </c>
      <c r="K29" s="850">
        <f t="shared" si="4"/>
        <v>235073849</v>
      </c>
      <c r="L29" s="850">
        <f t="shared" si="4"/>
        <v>235073849</v>
      </c>
      <c r="M29" s="850">
        <f t="shared" si="4"/>
        <v>235073849</v>
      </c>
      <c r="N29" s="850">
        <f t="shared" si="4"/>
        <v>235073837</v>
      </c>
      <c r="O29" s="848">
        <f t="shared" si="3"/>
        <v>2865886187</v>
      </c>
    </row>
    <row r="30" spans="1:15" ht="16.5" thickBot="1">
      <c r="A30" s="397" t="s">
        <v>284</v>
      </c>
      <c r="B30" s="398" t="s">
        <v>500</v>
      </c>
      <c r="C30" s="849">
        <f aca="true" t="shared" si="5" ref="C30:N30">C15-C29</f>
        <v>431967523</v>
      </c>
      <c r="D30" s="849">
        <f t="shared" si="5"/>
        <v>370584347</v>
      </c>
      <c r="E30" s="849">
        <f t="shared" si="5"/>
        <v>319201171</v>
      </c>
      <c r="F30" s="849">
        <f t="shared" si="5"/>
        <v>786168699</v>
      </c>
      <c r="G30" s="849">
        <f t="shared" si="5"/>
        <v>761847371</v>
      </c>
      <c r="H30" s="849">
        <f t="shared" si="5"/>
        <v>710464195</v>
      </c>
      <c r="I30" s="849">
        <f t="shared" si="5"/>
        <v>659081019</v>
      </c>
      <c r="J30" s="849">
        <f t="shared" si="5"/>
        <v>607697843</v>
      </c>
      <c r="K30" s="849">
        <f t="shared" si="5"/>
        <v>610438364</v>
      </c>
      <c r="L30" s="849">
        <f t="shared" si="5"/>
        <v>559055188</v>
      </c>
      <c r="M30" s="849">
        <f t="shared" si="5"/>
        <v>507672012</v>
      </c>
      <c r="N30" s="849">
        <f t="shared" si="5"/>
        <v>518350704</v>
      </c>
      <c r="O30" s="399" t="s">
        <v>497</v>
      </c>
    </row>
    <row r="31" ht="15.75">
      <c r="A31" s="364"/>
    </row>
    <row r="32" spans="2:4" ht="15.75">
      <c r="B32" s="365"/>
      <c r="C32" s="366"/>
      <c r="D32" s="366"/>
    </row>
  </sheetData>
  <sheetProtection selectLockedCells="1" selectUnlockedCells="1"/>
  <mergeCells count="3">
    <mergeCell ref="A1:O1"/>
    <mergeCell ref="B4:O4"/>
    <mergeCell ref="B18:O1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7" r:id="rId1"/>
  <headerFooter alignWithMargins="0">
    <oddHeader>&amp;R&amp;"Times New Roman CE,Félkövér dőlt"7.számú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tabSelected="1" view="pageLayout" workbookViewId="0" topLeftCell="A7">
      <selection activeCell="C18" sqref="C18"/>
    </sheetView>
  </sheetViews>
  <sheetFormatPr defaultColWidth="9.00390625" defaultRowHeight="12.75"/>
  <cols>
    <col min="1" max="1" width="55.125" style="57" customWidth="1"/>
    <col min="2" max="2" width="16.375" style="56" customWidth="1"/>
    <col min="3" max="3" width="55.125" style="56" customWidth="1"/>
    <col min="4" max="4" width="16.375" style="56" customWidth="1"/>
    <col min="5" max="5" width="4.875" style="56" customWidth="1"/>
    <col min="6" max="16384" width="9.375" style="56" customWidth="1"/>
  </cols>
  <sheetData>
    <row r="1" spans="1:5" ht="39.75" customHeight="1">
      <c r="A1" s="903" t="s">
        <v>254</v>
      </c>
      <c r="B1" s="903"/>
      <c r="C1" s="903"/>
      <c r="D1" s="903"/>
      <c r="E1" s="904" t="s">
        <v>978</v>
      </c>
    </row>
    <row r="2" spans="4:5" ht="13.5">
      <c r="D2" s="58" t="s">
        <v>792</v>
      </c>
      <c r="E2" s="904"/>
    </row>
    <row r="3" spans="1:5" ht="18" customHeight="1">
      <c r="A3" s="905" t="s">
        <v>255</v>
      </c>
      <c r="B3" s="905"/>
      <c r="C3" s="906" t="s">
        <v>256</v>
      </c>
      <c r="D3" s="906"/>
      <c r="E3" s="904"/>
    </row>
    <row r="4" spans="1:5" s="62" customFormat="1" ht="35.25" customHeight="1">
      <c r="A4" s="510" t="s">
        <v>257</v>
      </c>
      <c r="B4" s="423" t="s">
        <v>957</v>
      </c>
      <c r="C4" s="510" t="s">
        <v>257</v>
      </c>
      <c r="D4" s="423" t="s">
        <v>957</v>
      </c>
      <c r="E4" s="904"/>
    </row>
    <row r="5" spans="1:5" s="67" customFormat="1" ht="12" customHeight="1">
      <c r="A5" s="303">
        <v>2</v>
      </c>
      <c r="B5" s="63" t="s">
        <v>41</v>
      </c>
      <c r="C5" s="303" t="s">
        <v>224</v>
      </c>
      <c r="D5" s="63" t="s">
        <v>69</v>
      </c>
      <c r="E5" s="904"/>
    </row>
    <row r="6" spans="1:5" ht="12.75" customHeight="1">
      <c r="A6" s="511" t="s">
        <v>258</v>
      </c>
      <c r="B6" s="517">
        <v>817600022</v>
      </c>
      <c r="C6" s="511" t="s">
        <v>259</v>
      </c>
      <c r="D6" s="517">
        <v>823346088</v>
      </c>
      <c r="E6" s="904"/>
    </row>
    <row r="7" spans="1:5" ht="12.75" customHeight="1">
      <c r="A7" s="512" t="s">
        <v>260</v>
      </c>
      <c r="B7" s="518">
        <v>181969178</v>
      </c>
      <c r="C7" s="512" t="s">
        <v>178</v>
      </c>
      <c r="D7" s="518">
        <v>122870926</v>
      </c>
      <c r="E7" s="904"/>
    </row>
    <row r="8" spans="1:5" ht="12.75" customHeight="1">
      <c r="A8" s="512" t="s">
        <v>262</v>
      </c>
      <c r="B8" s="518">
        <v>164800000</v>
      </c>
      <c r="C8" s="512" t="s">
        <v>261</v>
      </c>
      <c r="D8" s="518">
        <v>524683660</v>
      </c>
      <c r="E8" s="904"/>
    </row>
    <row r="9" spans="1:5" ht="12.75" customHeight="1">
      <c r="A9" s="512" t="s">
        <v>263</v>
      </c>
      <c r="B9" s="518">
        <v>197401704</v>
      </c>
      <c r="C9" s="512" t="s">
        <v>180</v>
      </c>
      <c r="D9" s="518">
        <v>65519143</v>
      </c>
      <c r="E9" s="904"/>
    </row>
    <row r="10" spans="1:5" ht="12.75" customHeight="1">
      <c r="A10" s="76" t="s">
        <v>264</v>
      </c>
      <c r="B10" s="518"/>
      <c r="C10" s="512" t="s">
        <v>182</v>
      </c>
      <c r="D10" s="518">
        <v>14332087</v>
      </c>
      <c r="E10" s="904"/>
    </row>
    <row r="11" spans="1:5" ht="12.75" customHeight="1">
      <c r="A11" s="512"/>
      <c r="B11" s="518"/>
      <c r="C11" s="512" t="s">
        <v>265</v>
      </c>
      <c r="D11" s="518">
        <v>10000000</v>
      </c>
      <c r="E11" s="904"/>
    </row>
    <row r="12" spans="1:5" ht="12.75" customHeight="1">
      <c r="A12" s="79"/>
      <c r="B12" s="518"/>
      <c r="C12" s="513"/>
      <c r="D12" s="518"/>
      <c r="E12" s="904"/>
    </row>
    <row r="13" spans="1:5" ht="12.75" customHeight="1">
      <c r="A13" s="513"/>
      <c r="B13" s="518"/>
      <c r="C13" s="513"/>
      <c r="D13" s="518"/>
      <c r="E13" s="904"/>
    </row>
    <row r="14" spans="1:5" ht="12.75" customHeight="1">
      <c r="A14" s="513"/>
      <c r="B14" s="518"/>
      <c r="C14" s="513"/>
      <c r="D14" s="518"/>
      <c r="E14" s="904"/>
    </row>
    <row r="15" spans="1:5" ht="12.75" customHeight="1">
      <c r="A15" s="514"/>
      <c r="B15" s="519"/>
      <c r="C15" s="513"/>
      <c r="D15" s="519"/>
      <c r="E15" s="904"/>
    </row>
    <row r="16" spans="1:5" ht="12.75" customHeight="1">
      <c r="A16" s="515" t="s">
        <v>670</v>
      </c>
      <c r="B16" s="520">
        <f>SUM(B6:B15)</f>
        <v>1361770904</v>
      </c>
      <c r="C16" s="515" t="s">
        <v>671</v>
      </c>
      <c r="D16" s="520">
        <f>SUM(D6:D15)</f>
        <v>1560751904</v>
      </c>
      <c r="E16" s="904"/>
    </row>
    <row r="17" spans="1:5" ht="12.75" customHeight="1">
      <c r="A17" s="523" t="s">
        <v>683</v>
      </c>
      <c r="B17" s="524">
        <f>+B18+B19+B20+B21</f>
        <v>168748594</v>
      </c>
      <c r="C17" s="512" t="s">
        <v>270</v>
      </c>
      <c r="D17" s="521"/>
      <c r="E17" s="904"/>
    </row>
    <row r="18" spans="1:5" ht="15.75" customHeight="1">
      <c r="A18" s="512" t="s">
        <v>684</v>
      </c>
      <c r="B18" s="518">
        <v>168748594</v>
      </c>
      <c r="C18" s="512" t="s">
        <v>272</v>
      </c>
      <c r="D18" s="518"/>
      <c r="E18" s="904"/>
    </row>
    <row r="19" spans="1:5" ht="12.75" customHeight="1">
      <c r="A19" s="512" t="s">
        <v>685</v>
      </c>
      <c r="B19" s="518"/>
      <c r="C19" s="512" t="s">
        <v>274</v>
      </c>
      <c r="D19" s="518"/>
      <c r="E19" s="904"/>
    </row>
    <row r="20" spans="1:5" ht="12.75" customHeight="1">
      <c r="A20" s="512" t="s">
        <v>686</v>
      </c>
      <c r="B20" s="518"/>
      <c r="C20" s="512" t="s">
        <v>276</v>
      </c>
      <c r="D20" s="518"/>
      <c r="E20" s="904"/>
    </row>
    <row r="21" spans="1:5" ht="12.75" customHeight="1">
      <c r="A21" s="512" t="s">
        <v>687</v>
      </c>
      <c r="B21" s="518"/>
      <c r="C21" s="76" t="s">
        <v>278</v>
      </c>
      <c r="D21" s="518"/>
      <c r="E21" s="904"/>
    </row>
    <row r="22" spans="1:5" ht="12.75" customHeight="1">
      <c r="A22" s="525" t="s">
        <v>688</v>
      </c>
      <c r="B22" s="526">
        <f>+B23+B24</f>
        <v>35000000</v>
      </c>
      <c r="C22" s="512" t="s">
        <v>280</v>
      </c>
      <c r="D22" s="518"/>
      <c r="E22" s="904"/>
    </row>
    <row r="23" spans="1:5" ht="12.75" customHeight="1">
      <c r="A23" s="76" t="s">
        <v>689</v>
      </c>
      <c r="B23" s="521"/>
      <c r="C23" s="511" t="s">
        <v>695</v>
      </c>
      <c r="D23" s="521">
        <v>35000000</v>
      </c>
      <c r="E23" s="904"/>
    </row>
    <row r="24" spans="1:5" ht="12.75" customHeight="1">
      <c r="A24" s="512" t="s">
        <v>694</v>
      </c>
      <c r="B24" s="518">
        <v>35000000</v>
      </c>
      <c r="C24" s="513"/>
      <c r="D24" s="518"/>
      <c r="E24" s="904"/>
    </row>
    <row r="25" spans="1:5" ht="12.75" customHeight="1">
      <c r="A25" s="515" t="s">
        <v>690</v>
      </c>
      <c r="B25" s="520">
        <f>+B17+B22</f>
        <v>203748594</v>
      </c>
      <c r="C25" s="515" t="s">
        <v>692</v>
      </c>
      <c r="D25" s="520">
        <f>SUM(D17:D24)</f>
        <v>35000000</v>
      </c>
      <c r="E25" s="904"/>
    </row>
    <row r="26" spans="1:5" ht="12.75" customHeight="1">
      <c r="A26" s="516" t="s">
        <v>691</v>
      </c>
      <c r="B26" s="522">
        <f>+B16+B25</f>
        <v>1565519498</v>
      </c>
      <c r="C26" s="516" t="s">
        <v>693</v>
      </c>
      <c r="D26" s="522">
        <f>+D16+D25</f>
        <v>1595751904</v>
      </c>
      <c r="E26" s="904"/>
    </row>
    <row r="27" spans="1:5" ht="15.75" customHeight="1">
      <c r="A27" s="516" t="s">
        <v>287</v>
      </c>
      <c r="B27" s="522">
        <f>IF(B16-D16&lt;0,D16-B16,"-")</f>
        <v>198981000</v>
      </c>
      <c r="C27" s="516" t="s">
        <v>288</v>
      </c>
      <c r="D27" s="522" t="str">
        <f>IF(B16-D16&gt;0,B16-D16,"-")</f>
        <v>-</v>
      </c>
      <c r="E27" s="904"/>
    </row>
    <row r="28" spans="1:5" ht="12.75">
      <c r="A28" s="516" t="s">
        <v>290</v>
      </c>
      <c r="B28" s="522">
        <f>IF(B16+B25-D26&lt;0,D26-(B16+B25),"-")</f>
        <v>30232406</v>
      </c>
      <c r="C28" s="516" t="s">
        <v>291</v>
      </c>
      <c r="D28" s="522" t="str">
        <f>IF(B16+B25-D26&gt;0,B16+B25-D26,"-")</f>
        <v>-</v>
      </c>
      <c r="E28" s="904"/>
    </row>
    <row r="29" spans="1:5" ht="18.75">
      <c r="A29" s="424"/>
      <c r="B29" s="424"/>
      <c r="C29" s="424"/>
      <c r="E29" s="904"/>
    </row>
    <row r="30" ht="12.75">
      <c r="E30" s="904"/>
    </row>
  </sheetData>
  <sheetProtection selectLockedCells="1" selectUnlockedCells="1"/>
  <mergeCells count="4">
    <mergeCell ref="A1:D1"/>
    <mergeCell ref="E1:E30"/>
    <mergeCell ref="A3:B3"/>
    <mergeCell ref="C3:D3"/>
  </mergeCells>
  <printOptions horizontalCentered="1"/>
  <pageMargins left="0.31496062992125984" right="0.4724409448818898" top="0.9055118110236221" bottom="0.5118110236220472" header="0.6692913385826772" footer="0.5118110236220472"/>
  <pageSetup horizontalDpi="300" verticalDpi="300" orientation="landscape" paperSize="9" r:id="rId1"/>
  <headerFooter alignWithMargins="0">
    <oddHeader xml:space="preserve">&amp;C&amp;"Times New Roman CE,Félkövér"&amp;12Létavértes Városi Önkormányzat 2023. ÉVI KÖLTSÉGVETÉSÉNEK&amp;R&amp;"Times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6.875" style="56" customWidth="1"/>
    <col min="2" max="2" width="55.125" style="57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4.5" customHeight="1">
      <c r="B1" s="903" t="s">
        <v>292</v>
      </c>
      <c r="C1" s="903"/>
      <c r="D1" s="903"/>
      <c r="E1" s="903"/>
      <c r="F1" s="904" t="s">
        <v>979</v>
      </c>
    </row>
    <row r="2" spans="5:6" ht="13.5">
      <c r="E2" s="58" t="s">
        <v>789</v>
      </c>
      <c r="F2" s="904"/>
    </row>
    <row r="3" spans="1:6" ht="12.75" customHeight="1">
      <c r="A3" s="906" t="s">
        <v>11</v>
      </c>
      <c r="B3" s="905" t="s">
        <v>255</v>
      </c>
      <c r="C3" s="905"/>
      <c r="D3" s="906" t="s">
        <v>256</v>
      </c>
      <c r="E3" s="906"/>
      <c r="F3" s="904"/>
    </row>
    <row r="4" spans="1:6" s="62" customFormat="1" ht="24">
      <c r="A4" s="906"/>
      <c r="B4" s="59" t="s">
        <v>257</v>
      </c>
      <c r="C4" s="60" t="s">
        <v>957</v>
      </c>
      <c r="D4" s="59" t="s">
        <v>257</v>
      </c>
      <c r="E4" s="61" t="s">
        <v>957</v>
      </c>
      <c r="F4" s="904"/>
    </row>
    <row r="5" spans="1:6" s="62" customFormat="1" ht="12.75">
      <c r="A5" s="63">
        <v>1</v>
      </c>
      <c r="B5" s="64">
        <v>2</v>
      </c>
      <c r="C5" s="65">
        <v>3</v>
      </c>
      <c r="D5" s="64">
        <v>4</v>
      </c>
      <c r="E5" s="66">
        <v>5</v>
      </c>
      <c r="F5" s="904"/>
    </row>
    <row r="6" spans="1:6" ht="12.75" customHeight="1">
      <c r="A6" s="68" t="s">
        <v>13</v>
      </c>
      <c r="B6" s="69" t="s">
        <v>293</v>
      </c>
      <c r="C6" s="70">
        <v>842517185</v>
      </c>
      <c r="D6" s="69" t="s">
        <v>203</v>
      </c>
      <c r="E6" s="71">
        <v>843623655</v>
      </c>
      <c r="F6" s="904"/>
    </row>
    <row r="7" spans="1:6" ht="12.75" customHeight="1">
      <c r="A7" s="72" t="s">
        <v>41</v>
      </c>
      <c r="B7" s="73" t="s">
        <v>294</v>
      </c>
      <c r="C7" s="74">
        <v>108247394</v>
      </c>
      <c r="D7" s="73" t="s">
        <v>205</v>
      </c>
      <c r="E7" s="75">
        <v>426510628</v>
      </c>
      <c r="F7" s="904"/>
    </row>
    <row r="8" spans="1:6" ht="12.75" customHeight="1">
      <c r="A8" s="72" t="s">
        <v>224</v>
      </c>
      <c r="B8" s="73" t="s">
        <v>295</v>
      </c>
      <c r="C8" s="74"/>
      <c r="D8" s="73" t="s">
        <v>207</v>
      </c>
      <c r="E8" s="75"/>
      <c r="F8" s="904"/>
    </row>
    <row r="9" spans="1:6" ht="12.75" customHeight="1">
      <c r="A9" s="72" t="s">
        <v>69</v>
      </c>
      <c r="B9" s="73" t="s">
        <v>296</v>
      </c>
      <c r="C9" s="74"/>
      <c r="D9" s="73"/>
      <c r="E9" s="75"/>
      <c r="F9" s="904"/>
    </row>
    <row r="10" spans="1:6" ht="12.75" customHeight="1">
      <c r="A10" s="72" t="s">
        <v>91</v>
      </c>
      <c r="B10" s="73"/>
      <c r="C10" s="77"/>
      <c r="D10" s="78"/>
      <c r="E10" s="75"/>
      <c r="F10" s="904"/>
    </row>
    <row r="11" spans="1:6" ht="12.75" customHeight="1">
      <c r="A11" s="72" t="s">
        <v>235</v>
      </c>
      <c r="B11" s="78"/>
      <c r="C11" s="74"/>
      <c r="D11" s="78"/>
      <c r="E11" s="75"/>
      <c r="F11" s="904"/>
    </row>
    <row r="12" spans="1:6" ht="12.75" customHeight="1">
      <c r="A12" s="72" t="s">
        <v>113</v>
      </c>
      <c r="B12" s="78"/>
      <c r="C12" s="74"/>
      <c r="D12" s="78"/>
      <c r="E12" s="75"/>
      <c r="F12" s="904"/>
    </row>
    <row r="13" spans="1:6" ht="12.75" customHeight="1">
      <c r="A13" s="72" t="s">
        <v>123</v>
      </c>
      <c r="B13" s="78"/>
      <c r="C13" s="77"/>
      <c r="D13" s="78"/>
      <c r="E13" s="75"/>
      <c r="F13" s="904"/>
    </row>
    <row r="14" spans="1:6" ht="12.75">
      <c r="A14" s="72" t="s">
        <v>247</v>
      </c>
      <c r="B14" s="78"/>
      <c r="C14" s="77"/>
      <c r="D14" s="78"/>
      <c r="E14" s="75"/>
      <c r="F14" s="904"/>
    </row>
    <row r="15" spans="1:6" ht="12.75" customHeight="1">
      <c r="A15" s="85" t="s">
        <v>266</v>
      </c>
      <c r="B15" s="91"/>
      <c r="C15" s="92"/>
      <c r="D15" s="86" t="s">
        <v>265</v>
      </c>
      <c r="E15" s="87"/>
      <c r="F15" s="904"/>
    </row>
    <row r="16" spans="1:6" ht="15.75" customHeight="1">
      <c r="A16" s="81" t="s">
        <v>267</v>
      </c>
      <c r="B16" s="82" t="s">
        <v>297</v>
      </c>
      <c r="C16" s="83">
        <f>+C6+C7+C8+C10+C11+C12+C13+C14+C15</f>
        <v>950764579</v>
      </c>
      <c r="D16" s="82" t="s">
        <v>298</v>
      </c>
      <c r="E16" s="84">
        <f>SUM(E6:E15)</f>
        <v>1270134283</v>
      </c>
      <c r="F16" s="904"/>
    </row>
    <row r="17" spans="1:6" ht="12.75" customHeight="1">
      <c r="A17" s="68" t="s">
        <v>268</v>
      </c>
      <c r="B17" s="93" t="s">
        <v>299</v>
      </c>
      <c r="C17" s="94">
        <f>+C18+C19+C20+C21+C22</f>
        <v>349602110</v>
      </c>
      <c r="D17" s="73" t="s">
        <v>270</v>
      </c>
      <c r="E17" s="71"/>
      <c r="F17" s="904"/>
    </row>
    <row r="18" spans="1:6" ht="12.75" customHeight="1">
      <c r="A18" s="72" t="s">
        <v>269</v>
      </c>
      <c r="B18" s="95" t="s">
        <v>300</v>
      </c>
      <c r="C18" s="74">
        <v>349602110</v>
      </c>
      <c r="D18" s="73" t="s">
        <v>301</v>
      </c>
      <c r="E18" s="75"/>
      <c r="F18" s="904"/>
    </row>
    <row r="19" spans="1:6" ht="12.75" customHeight="1">
      <c r="A19" s="68" t="s">
        <v>271</v>
      </c>
      <c r="B19" s="95" t="s">
        <v>302</v>
      </c>
      <c r="C19" s="74"/>
      <c r="D19" s="73" t="s">
        <v>274</v>
      </c>
      <c r="E19" s="75"/>
      <c r="F19" s="904"/>
    </row>
    <row r="20" spans="1:6" ht="12.75" customHeight="1">
      <c r="A20" s="72" t="s">
        <v>273</v>
      </c>
      <c r="B20" s="95" t="s">
        <v>303</v>
      </c>
      <c r="C20" s="74"/>
      <c r="D20" s="73" t="s">
        <v>276</v>
      </c>
      <c r="E20" s="75"/>
      <c r="F20" s="904"/>
    </row>
    <row r="21" spans="1:6" ht="12.75" customHeight="1">
      <c r="A21" s="68" t="s">
        <v>275</v>
      </c>
      <c r="B21" s="95" t="s">
        <v>832</v>
      </c>
      <c r="C21" s="74"/>
      <c r="D21" s="86" t="s">
        <v>278</v>
      </c>
      <c r="E21" s="75"/>
      <c r="F21" s="904"/>
    </row>
    <row r="22" spans="1:6" ht="12.75" customHeight="1">
      <c r="A22" s="72" t="s">
        <v>277</v>
      </c>
      <c r="B22" s="96" t="s">
        <v>304</v>
      </c>
      <c r="C22" s="74"/>
      <c r="D22" s="73" t="s">
        <v>305</v>
      </c>
      <c r="E22" s="75"/>
      <c r="F22" s="904"/>
    </row>
    <row r="23" spans="1:6" ht="12.75" customHeight="1">
      <c r="A23" s="68" t="s">
        <v>279</v>
      </c>
      <c r="B23" s="97" t="s">
        <v>306</v>
      </c>
      <c r="C23" s="88">
        <f>+C24+C25+C26+C27+C28</f>
        <v>0</v>
      </c>
      <c r="D23" s="69" t="s">
        <v>282</v>
      </c>
      <c r="E23" s="75"/>
      <c r="F23" s="904"/>
    </row>
    <row r="24" spans="1:6" ht="12.75" customHeight="1">
      <c r="A24" s="72" t="s">
        <v>281</v>
      </c>
      <c r="B24" s="96" t="s">
        <v>307</v>
      </c>
      <c r="C24" s="74"/>
      <c r="D24" s="69" t="s">
        <v>308</v>
      </c>
      <c r="E24" s="75"/>
      <c r="F24" s="904"/>
    </row>
    <row r="25" spans="1:6" ht="12.75" customHeight="1">
      <c r="A25" s="68" t="s">
        <v>283</v>
      </c>
      <c r="B25" s="96" t="s">
        <v>309</v>
      </c>
      <c r="C25" s="74"/>
      <c r="D25" s="98"/>
      <c r="E25" s="75"/>
      <c r="F25" s="904"/>
    </row>
    <row r="26" spans="1:6" ht="12.75" customHeight="1">
      <c r="A26" s="72" t="s">
        <v>284</v>
      </c>
      <c r="B26" s="95" t="s">
        <v>310</v>
      </c>
      <c r="C26" s="74"/>
      <c r="D26" s="98"/>
      <c r="E26" s="75"/>
      <c r="F26" s="904"/>
    </row>
    <row r="27" spans="1:6" ht="12.75" customHeight="1">
      <c r="A27" s="68" t="s">
        <v>285</v>
      </c>
      <c r="B27" s="99" t="s">
        <v>311</v>
      </c>
      <c r="C27" s="74"/>
      <c r="D27" s="78"/>
      <c r="E27" s="75"/>
      <c r="F27" s="904"/>
    </row>
    <row r="28" spans="1:6" ht="12.75" customHeight="1">
      <c r="A28" s="72" t="s">
        <v>286</v>
      </c>
      <c r="B28" s="100" t="s">
        <v>312</v>
      </c>
      <c r="C28" s="74"/>
      <c r="D28" s="98"/>
      <c r="E28" s="75"/>
      <c r="F28" s="904"/>
    </row>
    <row r="29" spans="1:6" ht="21.75" customHeight="1">
      <c r="A29" s="81" t="s">
        <v>289</v>
      </c>
      <c r="B29" s="82" t="s">
        <v>313</v>
      </c>
      <c r="C29" s="83">
        <f>+C17+C23</f>
        <v>349602110</v>
      </c>
      <c r="D29" s="82" t="s">
        <v>314</v>
      </c>
      <c r="E29" s="84">
        <f>SUM(E17:E28)</f>
        <v>0</v>
      </c>
      <c r="F29" s="904"/>
    </row>
    <row r="30" spans="1:6" ht="12.75">
      <c r="A30" s="81" t="s">
        <v>315</v>
      </c>
      <c r="B30" s="89" t="s">
        <v>316</v>
      </c>
      <c r="C30" s="90">
        <f>+C16+C29</f>
        <v>1300366689</v>
      </c>
      <c r="D30" s="89" t="s">
        <v>317</v>
      </c>
      <c r="E30" s="90">
        <f>+E16+E29</f>
        <v>1270134283</v>
      </c>
      <c r="F30" s="904"/>
    </row>
    <row r="31" spans="1:6" ht="12.75">
      <c r="A31" s="81" t="s">
        <v>318</v>
      </c>
      <c r="B31" s="89" t="s">
        <v>287</v>
      </c>
      <c r="C31" s="90">
        <f>IF(C16-E16&lt;0,E16-C16,"-")</f>
        <v>319369704</v>
      </c>
      <c r="D31" s="89" t="s">
        <v>288</v>
      </c>
      <c r="E31" s="90" t="str">
        <f>IF(C16-E16&gt;0,C16-E16,"-")</f>
        <v>-</v>
      </c>
      <c r="F31" s="904"/>
    </row>
    <row r="32" spans="1:6" ht="12.75">
      <c r="A32" s="81" t="s">
        <v>319</v>
      </c>
      <c r="B32" s="89" t="s">
        <v>290</v>
      </c>
      <c r="C32" s="90" t="str">
        <f>IF(C16+C29-E30&lt;0,E30-(C16+C29),"-")</f>
        <v>-</v>
      </c>
      <c r="D32" s="89" t="s">
        <v>291</v>
      </c>
      <c r="E32" s="90">
        <f>IF(C16+C29-E30&gt;0,C16+C29-E30,"-")</f>
        <v>30232406</v>
      </c>
      <c r="F32" s="904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7874015748031497" right="0.7874015748031497" top="0.9055118110236221" bottom="0.6299212598425197" header="0.35433070866141736" footer="0.5118110236220472"/>
  <pageSetup horizontalDpi="300" verticalDpi="300" orientation="landscape" paperSize="9" scale="93" r:id="rId1"/>
  <headerFooter alignWithMargins="0">
    <oddHeader>&amp;C&amp;"Times New Roman CE,Félkövér"&amp;12Létavértes Városi Önkormányzat 2022. ÉVI KÖLTSÉGVETÉSÉNEK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5.625" style="101" customWidth="1"/>
    <col min="2" max="2" width="35.625" style="101" customWidth="1"/>
    <col min="3" max="6" width="14.00390625" style="101" customWidth="1"/>
    <col min="7" max="16384" width="9.375" style="101" customWidth="1"/>
  </cols>
  <sheetData>
    <row r="1" spans="1:6" ht="33" customHeight="1">
      <c r="A1" s="907" t="s">
        <v>320</v>
      </c>
      <c r="B1" s="907"/>
      <c r="C1" s="907"/>
      <c r="D1" s="907"/>
      <c r="E1" s="907"/>
      <c r="F1" s="907"/>
    </row>
    <row r="2" spans="1:7" ht="15.75" customHeight="1">
      <c r="A2" s="102"/>
      <c r="B2" s="102"/>
      <c r="C2" s="908"/>
      <c r="D2" s="908"/>
      <c r="E2" s="909" t="s">
        <v>789</v>
      </c>
      <c r="F2" s="909"/>
      <c r="G2" s="103"/>
    </row>
    <row r="3" spans="1:6" ht="63" customHeight="1">
      <c r="A3" s="910" t="s">
        <v>321</v>
      </c>
      <c r="B3" s="911" t="s">
        <v>322</v>
      </c>
      <c r="C3" s="912" t="s">
        <v>323</v>
      </c>
      <c r="D3" s="912"/>
      <c r="E3" s="912"/>
      <c r="F3" s="913" t="s">
        <v>324</v>
      </c>
    </row>
    <row r="4" spans="1:6" ht="15">
      <c r="A4" s="910"/>
      <c r="B4" s="911"/>
      <c r="C4" s="104">
        <v>2023</v>
      </c>
      <c r="D4" s="104">
        <v>2024</v>
      </c>
      <c r="E4" s="104">
        <v>2025</v>
      </c>
      <c r="F4" s="913"/>
    </row>
    <row r="5" spans="1:6" ht="15">
      <c r="A5" s="105">
        <v>1</v>
      </c>
      <c r="B5" s="106">
        <v>2</v>
      </c>
      <c r="C5" s="106">
        <v>3</v>
      </c>
      <c r="D5" s="106">
        <v>4</v>
      </c>
      <c r="E5" s="106">
        <v>5</v>
      </c>
      <c r="F5" s="107">
        <v>6</v>
      </c>
    </row>
    <row r="6" spans="1:6" ht="15">
      <c r="A6" s="108" t="s">
        <v>13</v>
      </c>
      <c r="B6" s="706" t="s">
        <v>834</v>
      </c>
      <c r="C6" s="109"/>
      <c r="D6" s="109"/>
      <c r="E6" s="109"/>
      <c r="F6" s="422">
        <f>SUM(C6:E6)</f>
        <v>0</v>
      </c>
    </row>
    <row r="7" spans="1:6" ht="15">
      <c r="A7" s="110"/>
      <c r="B7" s="111"/>
      <c r="C7" s="112"/>
      <c r="D7" s="112"/>
      <c r="E7" s="112"/>
      <c r="F7" s="113">
        <f>SUM(C7:E7)</f>
        <v>0</v>
      </c>
    </row>
    <row r="8" spans="1:6" ht="15">
      <c r="A8" s="110" t="s">
        <v>41</v>
      </c>
      <c r="B8" s="707" t="s">
        <v>835</v>
      </c>
      <c r="C8" s="112"/>
      <c r="D8" s="112"/>
      <c r="E8" s="112"/>
      <c r="F8" s="113">
        <f>SUM(C8:E8)</f>
        <v>0</v>
      </c>
    </row>
    <row r="9" spans="1:6" ht="15">
      <c r="A9" s="110"/>
      <c r="B9" s="111"/>
      <c r="C9" s="112"/>
      <c r="D9" s="112"/>
      <c r="E9" s="112"/>
      <c r="F9" s="113">
        <f>SUM(C9:E9)</f>
        <v>0</v>
      </c>
    </row>
    <row r="10" spans="1:6" ht="15">
      <c r="A10" s="114"/>
      <c r="B10" s="115"/>
      <c r="C10" s="116"/>
      <c r="D10" s="116"/>
      <c r="E10" s="116"/>
      <c r="F10" s="113">
        <f>SUM(C10:E10)</f>
        <v>0</v>
      </c>
    </row>
    <row r="11" spans="1:6" s="121" customFormat="1" ht="14.25">
      <c r="A11" s="117" t="s">
        <v>91</v>
      </c>
      <c r="B11" s="118" t="s">
        <v>325</v>
      </c>
      <c r="C11" s="119">
        <f>SUM(C6:C10)</f>
        <v>0</v>
      </c>
      <c r="D11" s="119">
        <f>SUM(D6:D10)</f>
        <v>0</v>
      </c>
      <c r="E11" s="119">
        <f>SUM(E6:E10)</f>
        <v>0</v>
      </c>
      <c r="F11" s="120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3. melléklet a 3/2023. (II.15)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5.625" style="101" customWidth="1"/>
    <col min="2" max="2" width="63.125" style="101" customWidth="1"/>
    <col min="3" max="3" width="13.125" style="101" customWidth="1"/>
    <col min="4" max="4" width="12.625" style="101" customWidth="1"/>
    <col min="5" max="5" width="12.875" style="101" customWidth="1"/>
    <col min="6" max="6" width="14.125" style="101" customWidth="1"/>
    <col min="7" max="16384" width="9.375" style="101" customWidth="1"/>
  </cols>
  <sheetData>
    <row r="1" spans="1:5" ht="48" customHeight="1">
      <c r="A1" s="916" t="s">
        <v>326</v>
      </c>
      <c r="B1" s="916"/>
      <c r="C1" s="916"/>
      <c r="D1" s="916"/>
      <c r="E1" s="916"/>
    </row>
    <row r="2" spans="1:5" ht="15.75" customHeight="1">
      <c r="A2" s="122"/>
      <c r="B2" s="122"/>
      <c r="C2"/>
      <c r="D2" s="103"/>
      <c r="E2" t="s">
        <v>789</v>
      </c>
    </row>
    <row r="3" spans="1:6" ht="26.25" customHeight="1">
      <c r="A3" s="123" t="s">
        <v>321</v>
      </c>
      <c r="B3" s="124" t="s">
        <v>327</v>
      </c>
      <c r="C3" s="564" t="s">
        <v>957</v>
      </c>
      <c r="D3" s="125">
        <v>2024</v>
      </c>
      <c r="E3" s="125">
        <v>2025</v>
      </c>
      <c r="F3" s="125">
        <v>2026</v>
      </c>
    </row>
    <row r="4" spans="1:6" ht="15">
      <c r="A4" s="126">
        <v>1</v>
      </c>
      <c r="B4" s="126">
        <v>2</v>
      </c>
      <c r="C4" s="126">
        <v>3</v>
      </c>
      <c r="D4" s="127">
        <v>4</v>
      </c>
      <c r="E4" s="127">
        <v>205</v>
      </c>
      <c r="F4" s="127">
        <v>6</v>
      </c>
    </row>
    <row r="5" spans="1:6" ht="15.75">
      <c r="A5" s="128" t="s">
        <v>13</v>
      </c>
      <c r="B5" s="402" t="s">
        <v>605</v>
      </c>
      <c r="C5" s="129">
        <v>154000000</v>
      </c>
      <c r="D5" s="129">
        <v>154000000</v>
      </c>
      <c r="E5" s="129">
        <v>154000000</v>
      </c>
      <c r="F5" s="129">
        <v>154000000</v>
      </c>
    </row>
    <row r="6" spans="1:6" ht="26.25">
      <c r="A6" s="128" t="s">
        <v>27</v>
      </c>
      <c r="B6" s="400" t="s">
        <v>328</v>
      </c>
      <c r="C6" s="129">
        <v>0</v>
      </c>
      <c r="D6" s="129">
        <v>0</v>
      </c>
      <c r="E6" s="129">
        <v>0</v>
      </c>
      <c r="F6" s="129">
        <v>0</v>
      </c>
    </row>
    <row r="7" spans="1:6" ht="15.75">
      <c r="A7" s="128" t="s">
        <v>41</v>
      </c>
      <c r="B7" s="400" t="s">
        <v>329</v>
      </c>
      <c r="C7" s="129">
        <v>0</v>
      </c>
      <c r="D7" s="129">
        <v>0</v>
      </c>
      <c r="E7" s="129">
        <v>0</v>
      </c>
      <c r="F7" s="129">
        <v>0</v>
      </c>
    </row>
    <row r="8" spans="1:6" ht="26.25">
      <c r="A8" s="128" t="s">
        <v>224</v>
      </c>
      <c r="B8" s="400" t="s">
        <v>330</v>
      </c>
      <c r="C8" s="129">
        <v>0</v>
      </c>
      <c r="D8" s="129">
        <v>0</v>
      </c>
      <c r="E8" s="129">
        <v>0</v>
      </c>
      <c r="F8" s="129">
        <v>0</v>
      </c>
    </row>
    <row r="9" spans="1:6" ht="15.75">
      <c r="A9" s="128" t="s">
        <v>69</v>
      </c>
      <c r="B9" s="400" t="s">
        <v>331</v>
      </c>
      <c r="C9" s="129">
        <v>800000</v>
      </c>
      <c r="D9" s="129">
        <v>800000</v>
      </c>
      <c r="E9" s="129">
        <v>800000</v>
      </c>
      <c r="F9" s="129">
        <v>800000</v>
      </c>
    </row>
    <row r="10" spans="1:6" ht="15.75">
      <c r="A10" s="128" t="s">
        <v>91</v>
      </c>
      <c r="B10" s="403" t="s">
        <v>606</v>
      </c>
      <c r="C10" s="129">
        <v>0</v>
      </c>
      <c r="D10" s="129">
        <v>0</v>
      </c>
      <c r="E10" s="129">
        <v>0</v>
      </c>
      <c r="F10" s="129">
        <v>0</v>
      </c>
    </row>
    <row r="11" spans="1:6" s="557" customFormat="1" ht="15.75">
      <c r="A11" s="914" t="s">
        <v>332</v>
      </c>
      <c r="B11" s="914"/>
      <c r="C11" s="585">
        <f>SUM(C5:C10)</f>
        <v>154800000</v>
      </c>
      <c r="D11" s="585">
        <f>SUM(D5:D10)</f>
        <v>154800000</v>
      </c>
      <c r="E11" s="585">
        <f>SUM(E5:E10)</f>
        <v>154800000</v>
      </c>
      <c r="F11" s="585">
        <f>SUM(F5:F10)</f>
        <v>154800000</v>
      </c>
    </row>
    <row r="12" spans="1:6" ht="15.75">
      <c r="A12" s="404"/>
      <c r="B12" s="404"/>
      <c r="C12" s="405"/>
      <c r="D12" s="405"/>
      <c r="E12" s="405"/>
      <c r="F12" s="405"/>
    </row>
    <row r="13" spans="1:3" ht="29.25" customHeight="1">
      <c r="A13" s="915" t="s">
        <v>333</v>
      </c>
      <c r="B13" s="915"/>
      <c r="C13" s="915"/>
    </row>
    <row r="14" spans="1:3" ht="15.75">
      <c r="A14" s="122"/>
      <c r="B14" s="122"/>
      <c r="C14" s="122"/>
    </row>
  </sheetData>
  <sheetProtection selectLockedCells="1" selectUnlockedCells="1"/>
  <mergeCells count="3">
    <mergeCell ref="A11:B11"/>
    <mergeCell ref="A13:C13"/>
    <mergeCell ref="A1:E1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landscape" paperSize="9" scale="93" r:id="rId1"/>
  <headerFooter alignWithMargins="0">
    <oddHeader>&amp;R&amp;"Times New Roman CE,Félkövér dőlt"&amp;11 4. melléklet a 3/2023 (II.15)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tabSelected="1" view="pageLayout" workbookViewId="0" topLeftCell="B1">
      <selection activeCell="C18" sqref="C18"/>
    </sheetView>
  </sheetViews>
  <sheetFormatPr defaultColWidth="9.00390625" defaultRowHeight="12.75"/>
  <cols>
    <col min="1" max="1" width="50.375" style="101" hidden="1" customWidth="1"/>
    <col min="2" max="2" width="42.875" style="101" customWidth="1"/>
    <col min="3" max="3" width="17.125" style="101" customWidth="1"/>
    <col min="4" max="4" width="16.125" style="101" customWidth="1"/>
    <col min="5" max="5" width="8.875" style="101" customWidth="1"/>
    <col min="6" max="6" width="13.875" style="101" customWidth="1"/>
    <col min="7" max="7" width="13.125" style="101" customWidth="1"/>
    <col min="8" max="8" width="13.50390625" style="101" customWidth="1"/>
    <col min="9" max="9" width="14.50390625" style="101" bestFit="1" customWidth="1"/>
    <col min="10" max="10" width="10.625" style="101" bestFit="1" customWidth="1"/>
    <col min="11" max="16384" width="9.375" style="101" customWidth="1"/>
  </cols>
  <sheetData>
    <row r="1" spans="1:5" ht="15.75" customHeight="1">
      <c r="A1" s="102"/>
      <c r="B1" s="102"/>
      <c r="C1" s="102"/>
      <c r="D1"/>
      <c r="E1" s="103" t="s">
        <v>334</v>
      </c>
    </row>
    <row r="2" spans="1:9" ht="43.5" customHeight="1">
      <c r="A2" s="551"/>
      <c r="B2" s="551" t="s">
        <v>335</v>
      </c>
      <c r="C2" s="551" t="s">
        <v>732</v>
      </c>
      <c r="D2" s="551" t="s">
        <v>962</v>
      </c>
      <c r="E2" s="816" t="s">
        <v>905</v>
      </c>
      <c r="F2" s="130" t="s">
        <v>336</v>
      </c>
      <c r="G2" s="130" t="s">
        <v>963</v>
      </c>
      <c r="H2" s="131" t="s">
        <v>733</v>
      </c>
      <c r="I2" s="132" t="s">
        <v>337</v>
      </c>
    </row>
    <row r="3" spans="1:9" ht="15">
      <c r="A3" s="552"/>
      <c r="B3" s="817">
        <v>1</v>
      </c>
      <c r="C3" s="817">
        <v>2</v>
      </c>
      <c r="D3" s="817">
        <v>3</v>
      </c>
      <c r="E3" s="818">
        <v>4</v>
      </c>
      <c r="F3" s="819">
        <v>5</v>
      </c>
      <c r="G3" s="819">
        <v>6</v>
      </c>
      <c r="H3" s="819">
        <v>7</v>
      </c>
      <c r="I3" s="819">
        <v>8</v>
      </c>
    </row>
    <row r="4" spans="1:9" ht="15">
      <c r="A4" s="553" t="s">
        <v>734</v>
      </c>
      <c r="B4" s="852" t="s">
        <v>931</v>
      </c>
      <c r="C4" s="853">
        <v>190500000</v>
      </c>
      <c r="D4" s="854">
        <v>179436758</v>
      </c>
      <c r="E4" s="855"/>
      <c r="F4" s="855">
        <v>38147973</v>
      </c>
      <c r="G4" s="855"/>
      <c r="H4" s="855">
        <v>141288785</v>
      </c>
      <c r="I4" s="855">
        <f>SUM(E4:H4)</f>
        <v>179436758</v>
      </c>
    </row>
    <row r="5" spans="1:9" ht="15">
      <c r="A5" s="553" t="s">
        <v>734</v>
      </c>
      <c r="B5" s="852" t="s">
        <v>932</v>
      </c>
      <c r="C5" s="853">
        <v>3000000</v>
      </c>
      <c r="D5" s="854">
        <v>3000000</v>
      </c>
      <c r="E5" s="855"/>
      <c r="F5" s="855">
        <v>3000000</v>
      </c>
      <c r="G5" s="855"/>
      <c r="H5" s="855"/>
      <c r="I5" s="855">
        <f aca="true" t="shared" si="0" ref="I5:I11">SUM(E5+F5+G5+H5)</f>
        <v>3000000</v>
      </c>
    </row>
    <row r="6" spans="1:9" ht="15">
      <c r="A6" s="553" t="s">
        <v>734</v>
      </c>
      <c r="B6" s="852" t="s">
        <v>933</v>
      </c>
      <c r="C6" s="853">
        <v>356300000</v>
      </c>
      <c r="D6" s="854">
        <v>336986542</v>
      </c>
      <c r="E6" s="855"/>
      <c r="F6" s="855"/>
      <c r="G6" s="855"/>
      <c r="H6" s="855">
        <v>336986542</v>
      </c>
      <c r="I6" s="855">
        <f t="shared" si="0"/>
        <v>336986542</v>
      </c>
    </row>
    <row r="7" spans="1:10" ht="15">
      <c r="A7" s="554"/>
      <c r="B7" s="856" t="s">
        <v>934</v>
      </c>
      <c r="C7" s="857">
        <v>24786464</v>
      </c>
      <c r="D7" s="854">
        <v>24786464</v>
      </c>
      <c r="E7" s="857"/>
      <c r="F7" s="857">
        <v>4957293</v>
      </c>
      <c r="G7" s="857"/>
      <c r="H7" s="857">
        <v>19829171</v>
      </c>
      <c r="I7" s="855">
        <f>SUM(E7:H7)</f>
        <v>24786464</v>
      </c>
      <c r="J7" s="890"/>
    </row>
    <row r="8" spans="1:9" ht="15">
      <c r="A8" s="554"/>
      <c r="B8" s="858" t="s">
        <v>935</v>
      </c>
      <c r="C8" s="859">
        <v>9951156</v>
      </c>
      <c r="D8" s="854">
        <v>9951156</v>
      </c>
      <c r="E8" s="860"/>
      <c r="F8" s="861">
        <v>1990231</v>
      </c>
      <c r="G8" s="861"/>
      <c r="H8" s="861">
        <v>7960925</v>
      </c>
      <c r="I8" s="855">
        <f>SUM(E8:H8)</f>
        <v>9951156</v>
      </c>
    </row>
    <row r="9" spans="1:9" ht="15">
      <c r="A9" s="554"/>
      <c r="B9" s="852" t="s">
        <v>906</v>
      </c>
      <c r="C9" s="853">
        <v>315788403</v>
      </c>
      <c r="D9" s="854">
        <v>308803404</v>
      </c>
      <c r="E9" s="862"/>
      <c r="F9" s="862">
        <v>8804421</v>
      </c>
      <c r="G9" s="862"/>
      <c r="H9" s="862">
        <v>299998983</v>
      </c>
      <c r="I9" s="861">
        <f t="shared" si="0"/>
        <v>308803404</v>
      </c>
    </row>
    <row r="10" spans="1:9" ht="15">
      <c r="A10" s="554"/>
      <c r="B10" s="858" t="s">
        <v>907</v>
      </c>
      <c r="C10" s="859">
        <v>135000000</v>
      </c>
      <c r="D10" s="863">
        <v>126218224</v>
      </c>
      <c r="E10" s="862"/>
      <c r="F10" s="862"/>
      <c r="G10" s="862">
        <v>126218224</v>
      </c>
      <c r="H10" s="864"/>
      <c r="I10" s="861">
        <f t="shared" si="0"/>
        <v>126218224</v>
      </c>
    </row>
    <row r="11" spans="1:9" ht="15">
      <c r="A11" s="554"/>
      <c r="B11" s="858" t="s">
        <v>908</v>
      </c>
      <c r="C11" s="859">
        <v>200300001</v>
      </c>
      <c r="D11" s="863">
        <v>189890774</v>
      </c>
      <c r="E11" s="862"/>
      <c r="F11" s="862"/>
      <c r="G11" s="862">
        <v>189890774</v>
      </c>
      <c r="H11" s="864"/>
      <c r="I11" s="861">
        <f t="shared" si="0"/>
        <v>189890774</v>
      </c>
    </row>
    <row r="12" spans="1:9" ht="15">
      <c r="A12" s="554"/>
      <c r="B12" s="858" t="s">
        <v>936</v>
      </c>
      <c r="C12" s="859">
        <v>800000</v>
      </c>
      <c r="D12" s="854">
        <v>800000</v>
      </c>
      <c r="E12" s="855"/>
      <c r="F12" s="855">
        <v>800000</v>
      </c>
      <c r="G12" s="855"/>
      <c r="H12" s="865"/>
      <c r="I12" s="861">
        <v>800000</v>
      </c>
    </row>
    <row r="13" spans="1:9" ht="15">
      <c r="A13" s="555"/>
      <c r="B13" s="852" t="s">
        <v>909</v>
      </c>
      <c r="C13" s="853">
        <v>12287250</v>
      </c>
      <c r="D13" s="863">
        <v>12287250</v>
      </c>
      <c r="E13" s="860"/>
      <c r="F13" s="861">
        <v>12287250</v>
      </c>
      <c r="G13" s="861"/>
      <c r="H13" s="861"/>
      <c r="I13" s="861">
        <f aca="true" t="shared" si="1" ref="I13:I35">SUM(E13+F13+G13+H13)</f>
        <v>12287250</v>
      </c>
    </row>
    <row r="14" spans="1:9" ht="15">
      <c r="A14" s="556"/>
      <c r="B14" s="858" t="s">
        <v>937</v>
      </c>
      <c r="C14" s="859">
        <v>2500000</v>
      </c>
      <c r="D14" s="854">
        <v>2500000</v>
      </c>
      <c r="E14" s="860"/>
      <c r="F14" s="861">
        <v>2500000</v>
      </c>
      <c r="G14" s="861"/>
      <c r="H14" s="861"/>
      <c r="I14" s="861">
        <f t="shared" si="1"/>
        <v>2500000</v>
      </c>
    </row>
    <row r="15" spans="1:9" ht="15">
      <c r="A15" s="556"/>
      <c r="B15" s="866" t="s">
        <v>938</v>
      </c>
      <c r="C15" s="867"/>
      <c r="D15" s="868">
        <v>323850</v>
      </c>
      <c r="E15" s="869"/>
      <c r="F15" s="869">
        <v>323850</v>
      </c>
      <c r="G15" s="869"/>
      <c r="H15" s="869"/>
      <c r="I15" s="861">
        <v>323850</v>
      </c>
    </row>
    <row r="16" spans="1:9" ht="15">
      <c r="A16" s="556"/>
      <c r="B16" s="870" t="s">
        <v>910</v>
      </c>
      <c r="C16" s="871">
        <v>4000000</v>
      </c>
      <c r="D16" s="872">
        <v>4000000</v>
      </c>
      <c r="E16" s="862"/>
      <c r="F16" s="862">
        <v>4000000</v>
      </c>
      <c r="G16" s="862"/>
      <c r="H16" s="862"/>
      <c r="I16" s="861">
        <f t="shared" si="1"/>
        <v>4000000</v>
      </c>
    </row>
    <row r="17" spans="1:9" ht="15">
      <c r="A17" s="711"/>
      <c r="B17" s="852" t="s">
        <v>939</v>
      </c>
      <c r="C17" s="853">
        <v>19000000</v>
      </c>
      <c r="D17" s="873">
        <v>19000000</v>
      </c>
      <c r="E17" s="874"/>
      <c r="F17" s="875">
        <v>19000000</v>
      </c>
      <c r="G17" s="875"/>
      <c r="H17" s="875"/>
      <c r="I17" s="861">
        <f t="shared" si="1"/>
        <v>19000000</v>
      </c>
    </row>
    <row r="18" spans="1:9" ht="15">
      <c r="A18" s="554"/>
      <c r="B18" s="876" t="s">
        <v>911</v>
      </c>
      <c r="C18" s="871">
        <v>1500000</v>
      </c>
      <c r="D18" s="872">
        <v>1500000</v>
      </c>
      <c r="E18" s="855"/>
      <c r="F18" s="855">
        <v>1500000</v>
      </c>
      <c r="G18" s="855"/>
      <c r="H18" s="855"/>
      <c r="I18" s="861">
        <f t="shared" si="1"/>
        <v>1500000</v>
      </c>
    </row>
    <row r="19" spans="1:9" ht="15">
      <c r="A19" s="554"/>
      <c r="B19" s="876" t="s">
        <v>912</v>
      </c>
      <c r="C19" s="871">
        <v>4800000</v>
      </c>
      <c r="D19" s="872">
        <v>4800000</v>
      </c>
      <c r="E19" s="862"/>
      <c r="F19" s="862">
        <v>4800000</v>
      </c>
      <c r="G19" s="862"/>
      <c r="H19" s="877"/>
      <c r="I19" s="861">
        <f t="shared" si="1"/>
        <v>4800000</v>
      </c>
    </row>
    <row r="20" spans="1:9" ht="15">
      <c r="A20" s="554"/>
      <c r="B20" s="876" t="s">
        <v>940</v>
      </c>
      <c r="C20" s="871">
        <v>200000</v>
      </c>
      <c r="D20" s="872">
        <v>200000</v>
      </c>
      <c r="E20" s="862"/>
      <c r="F20" s="862">
        <v>200000</v>
      </c>
      <c r="G20" s="862"/>
      <c r="H20" s="877"/>
      <c r="I20" s="861">
        <f t="shared" si="1"/>
        <v>200000</v>
      </c>
    </row>
    <row r="21" spans="1:9" ht="15">
      <c r="A21" s="554"/>
      <c r="B21" s="876" t="s">
        <v>941</v>
      </c>
      <c r="C21" s="871"/>
      <c r="D21" s="868">
        <v>3300000</v>
      </c>
      <c r="E21" s="862"/>
      <c r="F21" s="862">
        <v>3300000</v>
      </c>
      <c r="G21" s="862"/>
      <c r="H21" s="877"/>
      <c r="I21" s="861">
        <f t="shared" si="1"/>
        <v>3300000</v>
      </c>
    </row>
    <row r="22" spans="1:9" ht="15">
      <c r="A22" s="554"/>
      <c r="B22" s="870" t="s">
        <v>913</v>
      </c>
      <c r="C22" s="871"/>
      <c r="D22" s="868">
        <v>100000</v>
      </c>
      <c r="E22" s="862"/>
      <c r="F22" s="862">
        <v>100000</v>
      </c>
      <c r="G22" s="862"/>
      <c r="H22" s="877"/>
      <c r="I22" s="861">
        <f t="shared" si="1"/>
        <v>100000</v>
      </c>
    </row>
    <row r="23" spans="1:9" ht="15">
      <c r="A23" s="553"/>
      <c r="B23" s="870" t="s">
        <v>914</v>
      </c>
      <c r="C23" s="871"/>
      <c r="D23" s="868">
        <v>500000</v>
      </c>
      <c r="E23" s="862"/>
      <c r="F23" s="862">
        <v>500000</v>
      </c>
      <c r="G23" s="862"/>
      <c r="H23" s="878"/>
      <c r="I23" s="861">
        <f t="shared" si="1"/>
        <v>500000</v>
      </c>
    </row>
    <row r="24" spans="1:9" ht="15">
      <c r="A24" s="554"/>
      <c r="B24" s="870" t="s">
        <v>942</v>
      </c>
      <c r="C24" s="871"/>
      <c r="D24" s="868">
        <v>400000</v>
      </c>
      <c r="E24" s="862"/>
      <c r="F24" s="862">
        <v>400000</v>
      </c>
      <c r="G24" s="862"/>
      <c r="H24" s="877"/>
      <c r="I24" s="861">
        <f t="shared" si="1"/>
        <v>400000</v>
      </c>
    </row>
    <row r="25" spans="1:9" ht="15">
      <c r="A25" s="554"/>
      <c r="B25" s="870" t="s">
        <v>943</v>
      </c>
      <c r="C25" s="871"/>
      <c r="D25" s="868">
        <v>285750</v>
      </c>
      <c r="E25" s="855"/>
      <c r="F25" s="855"/>
      <c r="G25" s="855"/>
      <c r="H25" s="855">
        <v>285750</v>
      </c>
      <c r="I25" s="879">
        <f t="shared" si="1"/>
        <v>285750</v>
      </c>
    </row>
    <row r="26" spans="1:9" ht="15">
      <c r="A26" s="554"/>
      <c r="B26" s="870" t="s">
        <v>915</v>
      </c>
      <c r="C26" s="853"/>
      <c r="D26" s="854">
        <v>6142355</v>
      </c>
      <c r="E26" s="855"/>
      <c r="F26" s="855"/>
      <c r="G26" s="855"/>
      <c r="H26" s="855">
        <v>6142355</v>
      </c>
      <c r="I26" s="879">
        <f t="shared" si="1"/>
        <v>6142355</v>
      </c>
    </row>
    <row r="27" spans="1:10" s="121" customFormat="1" ht="17.25" customHeight="1">
      <c r="A27" s="553"/>
      <c r="B27" s="852" t="s">
        <v>916</v>
      </c>
      <c r="C27" s="871">
        <v>500000</v>
      </c>
      <c r="D27" s="854">
        <v>500000</v>
      </c>
      <c r="E27" s="855"/>
      <c r="F27" s="855">
        <v>500000</v>
      </c>
      <c r="G27" s="855"/>
      <c r="H27" s="855"/>
      <c r="I27" s="879">
        <f t="shared" si="1"/>
        <v>500000</v>
      </c>
      <c r="J27" s="712"/>
    </row>
    <row r="28" spans="2:9" ht="15">
      <c r="B28" s="856" t="s">
        <v>917</v>
      </c>
      <c r="C28" s="871"/>
      <c r="D28" s="868">
        <v>23795111</v>
      </c>
      <c r="E28" s="862"/>
      <c r="F28" s="862">
        <v>7493000</v>
      </c>
      <c r="G28" s="862">
        <v>16302111</v>
      </c>
      <c r="H28" s="862"/>
      <c r="I28" s="879">
        <f t="shared" si="1"/>
        <v>23795111</v>
      </c>
    </row>
    <row r="29" spans="1:9" ht="15.75">
      <c r="A29" s="122"/>
      <c r="B29" s="880" t="s">
        <v>944</v>
      </c>
      <c r="C29" s="871"/>
      <c r="D29" s="868">
        <v>1000000</v>
      </c>
      <c r="E29" s="862"/>
      <c r="F29" s="862">
        <v>1000000</v>
      </c>
      <c r="G29" s="862"/>
      <c r="H29" s="862"/>
      <c r="I29" s="879">
        <f t="shared" si="1"/>
        <v>1000000</v>
      </c>
    </row>
    <row r="30" spans="2:9" ht="15">
      <c r="B30" s="870" t="s">
        <v>918</v>
      </c>
      <c r="C30" s="871"/>
      <c r="D30" s="868">
        <v>500000</v>
      </c>
      <c r="E30" s="855"/>
      <c r="F30" s="855">
        <v>500000</v>
      </c>
      <c r="G30" s="855"/>
      <c r="H30" s="855"/>
      <c r="I30" s="879">
        <f t="shared" si="1"/>
        <v>500000</v>
      </c>
    </row>
    <row r="31" spans="2:9" ht="15">
      <c r="B31" s="870" t="s">
        <v>945</v>
      </c>
      <c r="C31" s="871"/>
      <c r="D31" s="868">
        <v>250000</v>
      </c>
      <c r="E31" s="855"/>
      <c r="F31" s="855">
        <v>250000</v>
      </c>
      <c r="G31" s="855"/>
      <c r="H31" s="855"/>
      <c r="I31" s="879">
        <f t="shared" si="1"/>
        <v>250000</v>
      </c>
    </row>
    <row r="32" spans="2:9" ht="15">
      <c r="B32" s="870" t="s">
        <v>946</v>
      </c>
      <c r="C32" s="871"/>
      <c r="D32" s="868">
        <v>1000000</v>
      </c>
      <c r="E32" s="855"/>
      <c r="F32" s="855">
        <v>1000000</v>
      </c>
      <c r="G32" s="855"/>
      <c r="H32" s="855"/>
      <c r="I32" s="879">
        <f t="shared" si="1"/>
        <v>1000000</v>
      </c>
    </row>
    <row r="33" spans="2:9" ht="15">
      <c r="B33" s="870" t="s">
        <v>947</v>
      </c>
      <c r="C33" s="871"/>
      <c r="D33" s="868">
        <v>962000</v>
      </c>
      <c r="E33" s="855"/>
      <c r="F33" s="855">
        <v>962000</v>
      </c>
      <c r="G33" s="855"/>
      <c r="H33" s="855"/>
      <c r="I33" s="879">
        <f t="shared" si="1"/>
        <v>962000</v>
      </c>
    </row>
    <row r="34" spans="2:9" ht="15">
      <c r="B34" s="870" t="s">
        <v>948</v>
      </c>
      <c r="C34" s="871"/>
      <c r="D34" s="868">
        <v>2270252</v>
      </c>
      <c r="E34" s="855"/>
      <c r="F34" s="855">
        <v>2270252</v>
      </c>
      <c r="G34" s="855"/>
      <c r="H34" s="855"/>
      <c r="I34" s="879">
        <v>2270252</v>
      </c>
    </row>
    <row r="35" spans="2:9" ht="15">
      <c r="B35" s="870" t="s">
        <v>842</v>
      </c>
      <c r="C35" s="871"/>
      <c r="D35" s="868">
        <v>4644393</v>
      </c>
      <c r="E35" s="855"/>
      <c r="F35" s="855">
        <v>4644393</v>
      </c>
      <c r="G35" s="855"/>
      <c r="H35" s="855"/>
      <c r="I35" s="879">
        <f t="shared" si="1"/>
        <v>4644393</v>
      </c>
    </row>
    <row r="36" spans="2:9" ht="15">
      <c r="B36" s="881" t="s">
        <v>342</v>
      </c>
      <c r="C36" s="882">
        <f aca="true" t="shared" si="2" ref="C36:I36">SUM(C4:C35)</f>
        <v>1281213274</v>
      </c>
      <c r="D36" s="882">
        <f t="shared" si="2"/>
        <v>1270134283</v>
      </c>
      <c r="E36" s="882">
        <f t="shared" si="2"/>
        <v>0</v>
      </c>
      <c r="F36" s="882">
        <f t="shared" si="2"/>
        <v>125230663</v>
      </c>
      <c r="G36" s="882">
        <f t="shared" si="2"/>
        <v>332411109</v>
      </c>
      <c r="H36" s="882">
        <f t="shared" si="2"/>
        <v>812492511</v>
      </c>
      <c r="I36" s="882">
        <f t="shared" si="2"/>
        <v>1270134283</v>
      </c>
    </row>
  </sheetData>
  <sheetProtection selectLockedCells="1" selectUnlockedCells="1"/>
  <printOptions horizontalCentered="1"/>
  <pageMargins left="0.7874015748031497" right="0.7874015748031497" top="1.1811023622047245" bottom="0.7874015748031497" header="0.7874015748031497" footer="0.5118110236220472"/>
  <pageSetup horizontalDpi="300" verticalDpi="300" orientation="landscape" paperSize="9" scale="95" r:id="rId1"/>
  <headerFooter alignWithMargins="0">
    <oddHeader>&amp;C&amp;"Times New Roman CE,Félkövér"&amp;12Létavértes Városi Önkormányzat 2023. évi költségvetése&amp;R&amp;"Times New Roman CE,Félkövér dőlt"&amp;11 
5. melléklet a 3/2023. (II.15) önkormányzati rendelethez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PMH7</dc:creator>
  <cp:keywords/>
  <dc:description/>
  <cp:lastModifiedBy>Turóci</cp:lastModifiedBy>
  <cp:lastPrinted>2023-02-25T09:10:05Z</cp:lastPrinted>
  <dcterms:created xsi:type="dcterms:W3CDTF">2015-01-29T15:14:42Z</dcterms:created>
  <dcterms:modified xsi:type="dcterms:W3CDTF">2023-02-25T09:13:29Z</dcterms:modified>
  <cp:category/>
  <cp:version/>
  <cp:contentType/>
  <cp:contentStatus/>
</cp:coreProperties>
</file>